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elopment\Projects\Web\Adam-Gladstone.github.io\assets\images\"/>
    </mc:Choice>
  </mc:AlternateContent>
  <xr:revisionPtr revIDLastSave="0" documentId="13_ncr:1_{9EB98AED-D601-4871-A401-E25205494A1F}" xr6:coauthVersionLast="47" xr6:coauthVersionMax="47" xr10:uidLastSave="{00000000-0000-0000-0000-000000000000}"/>
  <bookViews>
    <workbookView xWindow="-108" yWindow="-108" windowWidth="23256" windowHeight="12456" tabRatio="857" activeTab="1" xr2:uid="{EB0856D8-E191-4F16-B73A-E50C554CDF02}"/>
  </bookViews>
  <sheets>
    <sheet name="References" sheetId="1" r:id="rId1"/>
    <sheet name="Libraries" sheetId="2" r:id="rId2"/>
    <sheet name="Datasets" sheetId="3" r:id="rId3"/>
    <sheet name="Simple Linear Regression" sheetId="4" r:id="rId4"/>
    <sheet name="Summary Dashboard" sheetId="7" r:id="rId5"/>
    <sheet name="Multiple Linear Regression" sheetId="6" r:id="rId6"/>
    <sheet name="Logistic Regression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8" l="1" a="1"/>
  <c r="E82" i="8" s="1"/>
  <c r="E81" i="8" a="1"/>
  <c r="E81" i="8" s="1"/>
  <c r="E72" i="8" a="1"/>
  <c r="E72" i="8" s="1"/>
  <c r="E71" i="8" a="1"/>
  <c r="E71" i="8" s="1"/>
  <c r="E62" i="8" a="1"/>
  <c r="E62" i="8" s="1"/>
  <c r="G30" i="8" a="1"/>
  <c r="G30" i="8" s="1"/>
  <c r="E30" i="8" a="1"/>
  <c r="E30" i="8" s="1"/>
  <c r="C29" i="8"/>
  <c r="C27" i="8" a="1"/>
  <c r="C27" i="8" s="1"/>
  <c r="F18" i="8" a="1"/>
  <c r="F18" i="8" s="1"/>
  <c r="F17" i="8" a="1"/>
  <c r="F17" i="8" s="1"/>
  <c r="F15" i="8" a="1"/>
  <c r="F15" i="8" s="1"/>
  <c r="F14" i="8" a="1"/>
  <c r="F14" i="8" s="1"/>
  <c r="F8" i="8" a="1"/>
  <c r="F8" i="8" s="1"/>
  <c r="F5" i="8" a="1"/>
  <c r="F5" i="8" s="1"/>
  <c r="S17" i="8" s="1" a="1"/>
  <c r="S17" i="8" s="1"/>
  <c r="F4" i="8" a="1"/>
  <c r="F4" i="8" s="1"/>
  <c r="E128" i="6"/>
  <c r="E127" i="6"/>
  <c r="E126" i="6"/>
  <c r="E113" i="6"/>
  <c r="E120" i="6" a="1"/>
  <c r="E120" i="6" s="1"/>
  <c r="E116" i="6" a="1"/>
  <c r="E116" i="6" s="1"/>
  <c r="E107" i="6" a="1"/>
  <c r="E107" i="6" s="1"/>
  <c r="E105" i="6" a="1"/>
  <c r="E105" i="6" s="1"/>
  <c r="E101" i="6" a="1"/>
  <c r="E101" i="6" s="1"/>
  <c r="E100" i="6" a="1"/>
  <c r="E100" i="6" s="1"/>
  <c r="D86" i="6" a="1"/>
  <c r="D86" i="6" s="1"/>
  <c r="D70" i="6" a="1"/>
  <c r="D70" i="6" s="1"/>
  <c r="D63" i="6" a="1"/>
  <c r="D63" i="6" s="1"/>
  <c r="D56" i="6" a="1"/>
  <c r="D56" i="6" s="1"/>
  <c r="E54" i="6" a="1"/>
  <c r="E54" i="6" s="1"/>
  <c r="E51" i="6" a="1"/>
  <c r="E51" i="6" s="1"/>
  <c r="E50" i="6" a="1"/>
  <c r="E50" i="6" s="1"/>
  <c r="E49" i="6" a="1"/>
  <c r="E49" i="6" s="1"/>
  <c r="D48" i="6" a="1"/>
  <c r="D48" i="6" s="1"/>
  <c r="D42" i="6" a="1"/>
  <c r="D42" i="6" s="1"/>
  <c r="C42" i="6" a="1"/>
  <c r="C42" i="6" s="1"/>
  <c r="D36" i="6" a="1"/>
  <c r="D36" i="6" s="1"/>
  <c r="D30" i="6" a="1"/>
  <c r="D30" i="6" s="1"/>
  <c r="J25" i="6" a="1"/>
  <c r="J25" i="6" s="1"/>
  <c r="D24" i="6" a="1"/>
  <c r="D24" i="6" s="1"/>
  <c r="E25" i="6" s="1" a="1"/>
  <c r="E25" i="6" s="1"/>
  <c r="D17" i="6" a="1"/>
  <c r="D17" i="6" s="1"/>
  <c r="D14" i="6" a="1"/>
  <c r="D14" i="6" s="1"/>
  <c r="D4" i="6" a="1"/>
  <c r="D4" i="6" s="1"/>
  <c r="D16" i="7" a="1"/>
  <c r="D16" i="7" s="1"/>
  <c r="B14" i="7"/>
  <c r="B13" i="7"/>
  <c r="B12" i="7"/>
  <c r="D8" i="7" a="1"/>
  <c r="D8" i="7" s="1"/>
  <c r="D5" i="7" a="1"/>
  <c r="D5" i="7" s="1"/>
  <c r="B3" i="7"/>
  <c r="D111" i="4" a="1"/>
  <c r="D111" i="4" s="1"/>
  <c r="E107" i="4" a="1"/>
  <c r="E107" i="4" s="1"/>
  <c r="D99" i="4" a="1"/>
  <c r="D99" i="4" s="1"/>
  <c r="E95" i="4" a="1"/>
  <c r="E95" i="4" s="1"/>
  <c r="E94" i="4" a="1"/>
  <c r="E94" i="4" s="1"/>
  <c r="E93" i="4" a="1"/>
  <c r="E93" i="4" s="1"/>
  <c r="E92" i="4" a="1"/>
  <c r="E92" i="4" s="1"/>
  <c r="E91" i="4" a="1"/>
  <c r="E91" i="4" s="1"/>
  <c r="E90" i="4" a="1"/>
  <c r="E90" i="4" s="1"/>
  <c r="E89" i="4" a="1"/>
  <c r="E89" i="4" s="1"/>
  <c r="E87" i="4" a="1"/>
  <c r="E87" i="4" s="1"/>
  <c r="E86" i="4" a="1"/>
  <c r="E86" i="4" s="1"/>
  <c r="E85" i="4" a="1"/>
  <c r="E85" i="4" s="1"/>
  <c r="E81" i="4" a="1"/>
  <c r="E81" i="4" s="1"/>
  <c r="E80" i="4" a="1"/>
  <c r="E80" i="4" s="1"/>
  <c r="E79" i="4" a="1"/>
  <c r="E79" i="4" s="1"/>
  <c r="E78" i="4" a="1"/>
  <c r="E78" i="4" s="1"/>
  <c r="E77" i="4" a="1"/>
  <c r="E77" i="4" s="1"/>
  <c r="E76" i="4" a="1"/>
  <c r="E76" i="4" s="1"/>
  <c r="E75" i="4" a="1"/>
  <c r="E75" i="4" s="1"/>
  <c r="E74" i="4" a="1"/>
  <c r="E74" i="4" s="1"/>
  <c r="E73" i="4" a="1"/>
  <c r="E73" i="4" s="1"/>
  <c r="E72" i="4" a="1"/>
  <c r="E72" i="4" s="1"/>
  <c r="E71" i="4" a="1"/>
  <c r="E71" i="4" s="1"/>
  <c r="E70" i="4" a="1"/>
  <c r="E70" i="4" s="1"/>
  <c r="D70" i="4" a="1"/>
  <c r="D70" i="4" s="1"/>
  <c r="D36" i="4" a="1"/>
  <c r="D36" i="4" s="1"/>
  <c r="E33" i="4" a="1"/>
  <c r="E33" i="4" s="1"/>
  <c r="E30" i="4" a="1"/>
  <c r="E30" i="4" s="1"/>
  <c r="E29" i="4" a="1"/>
  <c r="E29" i="4" s="1"/>
  <c r="E28" i="4" a="1"/>
  <c r="E28" i="4" s="1"/>
  <c r="D27" i="4" a="1"/>
  <c r="D27" i="4" s="1"/>
  <c r="J23" i="4" a="1"/>
  <c r="J23" i="4" s="1"/>
  <c r="D22" i="4" a="1"/>
  <c r="D22" i="4" s="1"/>
  <c r="E23" i="4" s="1" a="1"/>
  <c r="E23" i="4" s="1"/>
  <c r="D18" i="4" a="1"/>
  <c r="D18" i="4" s="1"/>
  <c r="D14" i="4" a="1"/>
  <c r="D14" i="4" s="1"/>
  <c r="B70" i="4" s="1"/>
  <c r="D4" i="4" a="1"/>
  <c r="D4" i="4" s="1"/>
  <c r="D2" i="3" a="1"/>
  <c r="D2" i="3" s="1"/>
  <c r="E7" i="2" a="1"/>
  <c r="E7" i="2" s="1"/>
  <c r="E6" i="2" a="1"/>
  <c r="E6" i="2" s="1"/>
  <c r="E5" i="2" a="1"/>
  <c r="E5" i="2" s="1"/>
  <c r="E4" i="2" a="1"/>
  <c r="E4" i="2" s="1"/>
  <c r="C6" i="2"/>
  <c r="C7" i="2"/>
  <c r="G128" i="6"/>
  <c r="B14" i="4"/>
  <c r="C5" i="2"/>
  <c r="B14" i="6"/>
  <c r="C4" i="2"/>
  <c r="D99" i="6" l="1" a="1"/>
  <c r="D99" i="6" s="1"/>
  <c r="D100" i="6" s="1" a="1"/>
  <c r="E93" i="6" a="1"/>
  <c r="E93" i="6" s="1"/>
  <c r="E18" i="4" a="1"/>
  <c r="E18" i="4" s="1"/>
  <c r="E19" i="4" a="1"/>
  <c r="E19" i="4" s="1"/>
  <c r="B85" i="4"/>
  <c r="F17" i="6" a="1"/>
  <c r="F17" i="6" s="1"/>
  <c r="E17" i="6" a="1"/>
  <c r="E17" i="6" s="1"/>
  <c r="D100" i="6" l="1"/>
  <c r="E106" i="6" a="1"/>
  <c r="E106" i="6" s="1"/>
  <c r="E108" i="6" a="1"/>
  <c r="E108" i="6" s="1"/>
  <c r="G127" i="6" s="1"/>
  <c r="E109" i="6" a="1"/>
  <c r="E109" i="6" s="1"/>
  <c r="D85" i="4" a="1"/>
  <c r="H128" i="6" l="1"/>
  <c r="D85" i="4"/>
  <c r="C13" i="7"/>
  <c r="B107" i="4"/>
  <c r="D107" i="4" s="1" a="1"/>
  <c r="D107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<sst xmlns="http://schemas.openxmlformats.org/spreadsheetml/2006/main" count="160" uniqueCount="130">
  <si>
    <t>References</t>
  </si>
  <si>
    <t>Libraries</t>
  </si>
  <si>
    <t>marketing</t>
  </si>
  <si>
    <t>Simple Linear Regression in R - Articles - STHDA</t>
  </si>
  <si>
    <t>Multiple Linear Regression in R - Articles - STHDA</t>
  </si>
  <si>
    <t>Package</t>
  </si>
  <si>
    <t>Script</t>
  </si>
  <si>
    <t>Evaluate</t>
  </si>
  <si>
    <t>datarium</t>
  </si>
  <si>
    <t>Evaluation</t>
  </si>
  <si>
    <t># View the data</t>
  </si>
  <si>
    <t>head(marketing)</t>
  </si>
  <si>
    <t>sales ~ youtube</t>
  </si>
  <si>
    <t># Create simple linear model</t>
  </si>
  <si>
    <t># Summarise residuals</t>
  </si>
  <si>
    <t>sresidual_summary = summary(smodel$residuals)</t>
  </si>
  <si>
    <t># Summarise the coefficients</t>
  </si>
  <si>
    <t>smodel_summary_coef = summary(smodel)$coefficients</t>
  </si>
  <si>
    <t>confint(smodel)</t>
  </si>
  <si>
    <t>intercept</t>
  </si>
  <si>
    <t>youtube</t>
  </si>
  <si>
    <t>Estimate</t>
  </si>
  <si>
    <t>Std. Error</t>
  </si>
  <si>
    <t>t value</t>
  </si>
  <si>
    <t>Pr(&gt;|t|)</t>
  </si>
  <si>
    <t>lower 95%</t>
  </si>
  <si>
    <t>upper 95%</t>
  </si>
  <si>
    <t># View the fitting statistics</t>
  </si>
  <si>
    <t>smodel_summary = summary(smodel)</t>
  </si>
  <si>
    <t>smodel_summary$sigma</t>
  </si>
  <si>
    <t>smodel_summary$r.squared</t>
  </si>
  <si>
    <t>smodel_summary$adj.r.squared</t>
  </si>
  <si>
    <t>Residual standard error</t>
  </si>
  <si>
    <t>Multiple R-squared</t>
  </si>
  <si>
    <t>Adjusted R-squared</t>
  </si>
  <si>
    <t>F</t>
  </si>
  <si>
    <t>df1</t>
  </si>
  <si>
    <t>df2</t>
  </si>
  <si>
    <t>smodel_summary$fstatistic</t>
  </si>
  <si>
    <t>F-statistic</t>
  </si>
  <si>
    <t>anova(smodel)</t>
  </si>
  <si>
    <t># Compare the outputs to the Analysis ToolPak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</si>
  <si>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</si>
  <si>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</si>
  <si>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</si>
  <si>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</si>
  <si>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</si>
  <si>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</si>
  <si>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</si>
  <si>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</si>
  <si>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</si>
  <si>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</si>
  <si>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</si>
  <si>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</si>
  <si>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</si>
  <si>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</si>
  <si>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</si>
  <si>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</si>
  <si>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</si>
  <si>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</si>
  <si>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</si>
  <si>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</si>
  <si>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</si>
  <si>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</si>
  <si>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</si>
  <si>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Summary</t>
  </si>
  <si>
    <t>Residuals</t>
  </si>
  <si>
    <t># Raw model data</t>
  </si>
  <si>
    <t>as.data.frame(as.array(summary(smodel$residuals)))</t>
  </si>
  <si>
    <t># Create the model</t>
  </si>
  <si>
    <t>sales ~ youtube + facebook + newspaper</t>
  </si>
  <si>
    <t>mresidual_summary = summary(mmodel$residuals)</t>
  </si>
  <si>
    <t># Summarise the model</t>
  </si>
  <si>
    <t>mmodel_summary_coef = summary(mmodel)$coefficients</t>
  </si>
  <si>
    <t>confint(mmodel)</t>
  </si>
  <si>
    <t>facebook</t>
  </si>
  <si>
    <t>newspaper</t>
  </si>
  <si>
    <t>names(mmodel$coefficients)</t>
  </si>
  <si>
    <t>as.data.frame(mmodel$coefficients)</t>
  </si>
  <si>
    <t>as.data.frame(mmodel_summary_coef)</t>
  </si>
  <si>
    <t>ci &lt;- confint(mmodel)</t>
  </si>
  <si>
    <t>as.data.frame(ci)</t>
  </si>
  <si>
    <t>mmodel_summary = summary(mmodel)</t>
  </si>
  <si>
    <t>mmodel_summary$sigma</t>
  </si>
  <si>
    <t>mmodel_summary$r.squared</t>
  </si>
  <si>
    <t>mmodel_summary$adj.r.squared</t>
  </si>
  <si>
    <t>mmodel_summary$fstatistic</t>
  </si>
  <si>
    <t>anova(mmodel)</t>
  </si>
  <si>
    <t>broom</t>
  </si>
  <si>
    <t>Introduction to broom</t>
  </si>
  <si>
    <t>broom::glance(mmodel)</t>
  </si>
  <si>
    <t>broom::tidy(mmodel)</t>
  </si>
  <si>
    <t>Model Results</t>
  </si>
  <si>
    <t>Call:</t>
  </si>
  <si>
    <t>Residuals:</t>
  </si>
  <si>
    <t>Coefficients:</t>
  </si>
  <si>
    <t>Summary:</t>
  </si>
  <si>
    <t>as.data.frame(as.array(summary(mmodel$residuals)))</t>
  </si>
  <si>
    <t># Using Model Results</t>
  </si>
  <si>
    <t>caret</t>
  </si>
  <si>
    <t>mlbench</t>
  </si>
  <si>
    <t>test.data &lt;- PimaIndiansDiabetes2[-training.samples, ]</t>
  </si>
  <si>
    <t>train.data  &lt;- PimaIndiansDiabetes2[training.samples, ]</t>
  </si>
  <si>
    <t xml:space="preserve">  </t>
  </si>
  <si>
    <t>training.samples &lt;- PimaIndiansDiabetes2$diabetes %&gt;% createDataPartition(p = 0.8, list = FALSE)</t>
  </si>
  <si>
    <t>set.seed(123)</t>
  </si>
  <si>
    <t># Split the data into training and test set</t>
  </si>
  <si>
    <t>sample_n(PimaIndiansDiabetes2, 3)</t>
  </si>
  <si>
    <t># Inspect the data</t>
  </si>
  <si>
    <t>PimaIndiansDiabetes2 &lt;- na.omit(PimaIndiansDiabetes2)</t>
  </si>
  <si>
    <t>data("PimaIndiansDiabetes2", package = "mlbench")</t>
  </si>
  <si>
    <t># Load the data and remove Nas</t>
  </si>
  <si>
    <t>Model Parameters</t>
  </si>
  <si>
    <t>Name</t>
  </si>
  <si>
    <t>logModel</t>
  </si>
  <si>
    <t>formula</t>
  </si>
  <si>
    <t>diabetes ~ pregnant + glucose + pressure + mass + pedigree</t>
  </si>
  <si>
    <t>data</t>
  </si>
  <si>
    <t>train.data</t>
  </si>
  <si>
    <t>family</t>
  </si>
  <si>
    <t>binomial</t>
  </si>
  <si>
    <t>Model</t>
  </si>
  <si>
    <t>as.data.frame(summary(logModel)$coef)</t>
  </si>
  <si>
    <t># Predict the probabilities of being diabetes-positive: 0 = negative, 1 = positive</t>
  </si>
  <si>
    <t>probabilities &lt;- logModel %&gt;% predict(test.data, type = "response")</t>
  </si>
  <si>
    <t>as.data.frame(head(probabilities))</t>
  </si>
  <si>
    <t># Predict the class of individuals</t>
  </si>
  <si>
    <t>predicted.classes &lt;- ifelse(probabilities &gt; 0.5, "pos", "neg")</t>
  </si>
  <si>
    <t>as.data.frame(head(predicted.classes))</t>
  </si>
  <si>
    <t>Logistic Regression Essentials in R - Articles - STHDA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</si>
</sst>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0"/>
      <name val="Lucida Console"/>
      <family val="3"/>
    </font>
    <font>
      <sz val="9"/>
      <color theme="1"/>
      <name val="Lucida Console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2" fillId="0" borderId="0" xfId="1"/>
    <xf numFmtId="0" fontId="0" fillId="3" borderId="0" xfId="0" applyFill="1"/>
    <xf numFmtId="0" fontId="0" fillId="2" borderId="0" xfId="0" applyFill="1"/>
    <xf numFmtId="165" fontId="0" fillId="0" borderId="0" xfId="0" applyNumberFormat="1"/>
    <xf numFmtId="165" fontId="0" fillId="3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0" fontId="3" fillId="3" borderId="1" xfId="0" applyFont="1" applyFill="1" applyBorder="1" applyAlignment="1">
      <alignment horizontal="centerContinuous"/>
    </xf>
    <xf numFmtId="0" fontId="0" fillId="3" borderId="2" xfId="0" applyFill="1" applyBorder="1"/>
    <xf numFmtId="0" fontId="3" fillId="3" borderId="1" xfId="0" applyFont="1" applyFill="1" applyBorder="1" applyAlignment="1">
      <alignment horizontal="center"/>
    </xf>
    <xf numFmtId="165" fontId="0" fillId="3" borderId="2" xfId="0" applyNumberFormat="1" applyFill="1" applyBorder="1"/>
    <xf numFmtId="0" fontId="5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2" fontId="5" fillId="2" borderId="0" xfId="0" applyNumberFormat="1" applyFont="1" applyFill="1"/>
    <xf numFmtId="1" fontId="0" fillId="3" borderId="0" xfId="0" applyNumberFormat="1" applyFill="1"/>
    <xf numFmtId="164" fontId="0" fillId="3" borderId="0" xfId="0" applyNumberFormat="1" applyFill="1"/>
    <xf numFmtId="0" fontId="0" fillId="5" borderId="0" xfId="0" applyFill="1"/>
    <xf numFmtId="2" fontId="1" fillId="6" borderId="0" xfId="0" applyNumberFormat="1" applyFont="1" applyFill="1"/>
    <xf numFmtId="166" fontId="0" fillId="3" borderId="0" xfId="0" applyNumberFormat="1" applyFill="1"/>
    <xf numFmtId="0" fontId="0" fillId="0" borderId="0" xfId="0" applyAlignment="1">
      <alignment wrapText="1"/>
    </xf>
    <xf numFmtId="0" fontId="1" fillId="6" borderId="0" xfId="0" applyFont="1" applyFill="1"/>
    <xf numFmtId="2" fontId="1" fillId="2" borderId="0" xfId="0" applyNumberFormat="1" applyFont="1" applyFill="1"/>
    <xf numFmtId="0" fontId="4" fillId="4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an.r-project.org/web/packages/broom/vignettes/broom.html" TargetMode="External"/><Relationship Id="rId2" Type="http://schemas.openxmlformats.org/officeDocument/2006/relationships/hyperlink" Target="https://www.sthda.com/english/articles/40-regression-analysis/168-multiple-linear-regression-in-r/" TargetMode="External"/><Relationship Id="rId1" Type="http://schemas.openxmlformats.org/officeDocument/2006/relationships/hyperlink" Target="https://www.sthda.com/english/articles/index.php?url=/40-regression-analysis/167-simple-linear-regression-in-r/" TargetMode="External"/><Relationship Id="rId4" Type="http://schemas.openxmlformats.org/officeDocument/2006/relationships/hyperlink" Target="https://www.sthda.com/english/articles/36-classification-methods-essentials/151-logistic-regression-essentials-in-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DCD4-F3C3-4C27-B611-D64603BBA5E7}">
  <sheetPr>
    <tabColor theme="0" tint="-0.249977111117893"/>
  </sheetPr>
  <dimension ref="B2:B6"/>
  <sheetViews>
    <sheetView workbookViewId="0">
      <selection activeCell="B6" sqref="B6"/>
    </sheetView>
  </sheetViews>
  <sheetFormatPr defaultRowHeight="14.4" x14ac:dyDescent="0.3"/>
  <cols>
    <col min="2" max="2" width="44.33203125" customWidth="1"/>
  </cols>
  <sheetData>
    <row r="2" spans="2:2" x14ac:dyDescent="0.3">
      <c r="B2" s="1" t="s">
        <v>0</v>
      </c>
    </row>
    <row r="3" spans="2:2" x14ac:dyDescent="0.3">
      <c r="B3" s="2" t="s">
        <v>3</v>
      </c>
    </row>
    <row r="4" spans="2:2" x14ac:dyDescent="0.3">
      <c r="B4" s="2" t="s">
        <v>4</v>
      </c>
    </row>
    <row r="5" spans="2:2" x14ac:dyDescent="0.3">
      <c r="B5" s="2" t="s">
        <v>89</v>
      </c>
    </row>
    <row r="6" spans="2:2" x14ac:dyDescent="0.3">
      <c r="B6" s="2" t="s">
        <v>129</v>
      </c>
    </row>
  </sheetData>
  <hyperlinks>
    <hyperlink ref="B3" r:id="rId1" location="google_vignette" display="https://www.sthda.com/english/articles/index.php?url=/40-regression-analysis/167-simple-linear-regression-in-r/ - google_vignette" xr:uid="{A9686970-1E2E-48DC-8505-3D7405318350}"/>
    <hyperlink ref="B4" r:id="rId2" display="https://www.sthda.com/english/articles/40-regression-analysis/168-multiple-linear-regression-in-r/" xr:uid="{9FB05C19-2AE8-40EE-8A88-5229ABE9DE99}"/>
    <hyperlink ref="B5" r:id="rId3" display="https://cran.r-project.org/web/packages/broom/vignettes/broom.html" xr:uid="{A542025D-DDD0-4776-AE29-E61E633655BC}"/>
    <hyperlink ref="B6" r:id="rId4" location="google_vignette" display="https://www.sthda.com/english/articles/36-classification-methods-essentials/151-logistic-regression-essentials-in-r/ - google_vignette" xr:uid="{DC87A91B-CCAB-481C-89BD-D0DB7607D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40DD-D99B-43E4-A33E-A719BEB87B1B}">
  <sheetPr>
    <tabColor theme="0" tint="-0.249977111117893"/>
  </sheetPr>
  <dimension ref="B2:E7"/>
  <sheetViews>
    <sheetView tabSelected="1" workbookViewId="0">
      <selection activeCell="E4" sqref="E4"/>
    </sheetView>
  </sheetViews>
  <sheetFormatPr defaultRowHeight="14.4" x14ac:dyDescent="0.3"/>
  <cols>
    <col min="2" max="2" width="27" customWidth="1"/>
    <col min="3" max="3" width="18.6640625" bestFit="1" customWidth="1"/>
  </cols>
  <sheetData>
    <row r="2" spans="2:5" x14ac:dyDescent="0.3">
      <c r="B2" s="1" t="s">
        <v>1</v>
      </c>
    </row>
    <row r="3" spans="2:5" x14ac:dyDescent="0.3">
      <c r="B3" s="1" t="s">
        <v>5</v>
      </c>
      <c r="C3" s="1" t="s">
        <v>6</v>
      </c>
      <c r="E3" s="1" t="s">
        <v>7</v>
      </c>
    </row>
    <row r="4" spans="2:5" x14ac:dyDescent="0.3">
      <c r="B4" t="s">
        <v>8</v>
      </c>
      <c r="C4" t="str">
        <f>"library("&amp;B4&amp;")"</f>
        <v>library(datarium)</v>
      </c>
      <c r="E4" t="str" cm="1">
        <f t="array" ref="E4">_xll.RScript.Evaluate(C4, TRUE)</f>
        <v>OK</v>
      </c>
    </row>
    <row r="5" spans="2:5" x14ac:dyDescent="0.3">
      <c r="B5" t="s">
        <v>88</v>
      </c>
      <c r="C5" t="str">
        <f>"library("&amp;B5&amp;")"</f>
        <v>library(broom)</v>
      </c>
      <c r="E5" t="str" cm="1">
        <f t="array" ref="E5">_xll.RScript.Evaluate(C5, TRUE)</f>
        <v>OK</v>
      </c>
    </row>
    <row r="6" spans="2:5" x14ac:dyDescent="0.3">
      <c r="B6" t="s">
        <v>99</v>
      </c>
      <c r="C6" t="str">
        <f t="shared" ref="C6:C7" si="0">"library("&amp;B6&amp;")"</f>
        <v>library(caret)</v>
      </c>
      <c r="E6" t="str" cm="1">
        <f t="array" ref="E6">_xll.RScript.Evaluate(C6, TRUE)</f>
        <v>OK</v>
      </c>
    </row>
    <row r="7" spans="2:5" x14ac:dyDescent="0.3">
      <c r="B7" t="s">
        <v>100</v>
      </c>
      <c r="C7" t="str">
        <f t="shared" si="0"/>
        <v>library(mlbench)</v>
      </c>
      <c r="E7" t="str" cm="1">
        <f t="array" ref="E7">_xll.RScript.Evaluate(C7, TRUE)</f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EF21-8D1A-4E97-89CE-A93B9E1A3A7B}">
  <sheetPr>
    <tabColor theme="4" tint="0.79998168889431442"/>
  </sheetPr>
  <dimension ref="B2:H202"/>
  <sheetViews>
    <sheetView workbookViewId="0">
      <selection activeCell="D3" sqref="D3"/>
    </sheetView>
  </sheetViews>
  <sheetFormatPr defaultRowHeight="14.4" x14ac:dyDescent="0.3"/>
  <cols>
    <col min="4" max="8" width="12.88671875" customWidth="1"/>
  </cols>
  <sheetData>
    <row r="2" spans="2:8" x14ac:dyDescent="0.3">
      <c r="B2" s="3" t="s">
        <v>2</v>
      </c>
      <c r="D2" s="3" t="str" cm="1">
        <f t="array" ref="D2:H202">_xll.RScript.Evaluate(B2)</f>
        <v>Index</v>
      </c>
      <c r="E2" s="3" t="str">
        <v>youtube</v>
      </c>
      <c r="F2" s="3" t="str">
        <v>facebook</v>
      </c>
      <c r="G2" s="3" t="str">
        <v>newspaper</v>
      </c>
      <c r="H2" s="3" t="str">
        <v>sales</v>
      </c>
    </row>
    <row r="3" spans="2:8" x14ac:dyDescent="0.3">
      <c r="D3" s="3" t="str">
        <v>1</v>
      </c>
      <c r="E3" s="3">
        <v>276.12</v>
      </c>
      <c r="F3" s="3">
        <v>45.359999999999992</v>
      </c>
      <c r="G3" s="3">
        <v>83.04</v>
      </c>
      <c r="H3" s="3">
        <v>26.52</v>
      </c>
    </row>
    <row r="4" spans="2:8" x14ac:dyDescent="0.3">
      <c r="D4" s="3" t="str">
        <v>2</v>
      </c>
      <c r="E4" s="3">
        <v>53.4</v>
      </c>
      <c r="F4" s="3">
        <v>47.16</v>
      </c>
      <c r="G4" s="3">
        <v>54.12</v>
      </c>
      <c r="H4" s="3">
        <v>12.48</v>
      </c>
    </row>
    <row r="5" spans="2:8" x14ac:dyDescent="0.3">
      <c r="D5" s="3" t="str">
        <v>3</v>
      </c>
      <c r="E5" s="3">
        <v>20.639999999999997</v>
      </c>
      <c r="F5" s="3">
        <v>55.08</v>
      </c>
      <c r="G5" s="3">
        <v>83.16</v>
      </c>
      <c r="H5" s="3">
        <v>11.16</v>
      </c>
    </row>
    <row r="6" spans="2:8" x14ac:dyDescent="0.3">
      <c r="D6" s="3" t="str">
        <v>4</v>
      </c>
      <c r="E6" s="3">
        <v>181.79999999999998</v>
      </c>
      <c r="F6" s="3">
        <v>49.559999999999995</v>
      </c>
      <c r="G6" s="3">
        <v>70.2</v>
      </c>
      <c r="H6" s="3">
        <v>22.2</v>
      </c>
    </row>
    <row r="7" spans="2:8" x14ac:dyDescent="0.3">
      <c r="D7" s="3" t="str">
        <v>5</v>
      </c>
      <c r="E7" s="3">
        <v>216.96</v>
      </c>
      <c r="F7" s="3">
        <v>12.96</v>
      </c>
      <c r="G7" s="3">
        <v>70.08</v>
      </c>
      <c r="H7" s="3">
        <v>15.48</v>
      </c>
    </row>
    <row r="8" spans="2:8" x14ac:dyDescent="0.3">
      <c r="D8" s="3" t="str">
        <v>6</v>
      </c>
      <c r="E8" s="3">
        <v>10.44</v>
      </c>
      <c r="F8" s="3">
        <v>58.679999999999993</v>
      </c>
      <c r="G8" s="3">
        <v>90</v>
      </c>
      <c r="H8" s="3">
        <v>8.64</v>
      </c>
    </row>
    <row r="9" spans="2:8" x14ac:dyDescent="0.3">
      <c r="D9" s="3" t="str">
        <v>7</v>
      </c>
      <c r="E9" s="3">
        <v>69</v>
      </c>
      <c r="F9" s="3">
        <v>39.359999999999992</v>
      </c>
      <c r="G9" s="3">
        <v>28.2</v>
      </c>
      <c r="H9" s="3">
        <v>14.16</v>
      </c>
    </row>
    <row r="10" spans="2:8" x14ac:dyDescent="0.3">
      <c r="D10" s="3" t="str">
        <v>8</v>
      </c>
      <c r="E10" s="3">
        <v>144.24</v>
      </c>
      <c r="F10" s="3">
        <v>23.52</v>
      </c>
      <c r="G10" s="3">
        <v>13.92</v>
      </c>
      <c r="H10" s="3">
        <v>15.839999999999998</v>
      </c>
    </row>
    <row r="11" spans="2:8" x14ac:dyDescent="0.3">
      <c r="D11" s="3" t="str">
        <v>9</v>
      </c>
      <c r="E11" s="3">
        <v>10.319999999999999</v>
      </c>
      <c r="F11" s="3">
        <v>2.52</v>
      </c>
      <c r="G11" s="3">
        <v>1.2</v>
      </c>
      <c r="H11" s="3">
        <v>5.76</v>
      </c>
    </row>
    <row r="12" spans="2:8" x14ac:dyDescent="0.3">
      <c r="D12" s="3" t="str">
        <v>10</v>
      </c>
      <c r="E12" s="3">
        <v>239.76</v>
      </c>
      <c r="F12" s="3">
        <v>3.12</v>
      </c>
      <c r="G12" s="3">
        <v>25.439999999999998</v>
      </c>
      <c r="H12" s="3">
        <v>12.719999999999999</v>
      </c>
    </row>
    <row r="13" spans="2:8" x14ac:dyDescent="0.3">
      <c r="D13" s="3" t="str">
        <v>11</v>
      </c>
      <c r="E13" s="3">
        <v>79.319999999999993</v>
      </c>
      <c r="F13" s="3">
        <v>6.96</v>
      </c>
      <c r="G13" s="3">
        <v>29.04</v>
      </c>
      <c r="H13" s="3">
        <v>10.319999999999999</v>
      </c>
    </row>
    <row r="14" spans="2:8" x14ac:dyDescent="0.3">
      <c r="D14" s="3" t="str">
        <v>12</v>
      </c>
      <c r="E14" s="3">
        <v>257.64</v>
      </c>
      <c r="F14" s="3">
        <v>28.799999999999997</v>
      </c>
      <c r="G14" s="3">
        <v>4.8</v>
      </c>
      <c r="H14" s="3">
        <v>20.88</v>
      </c>
    </row>
    <row r="15" spans="2:8" x14ac:dyDescent="0.3">
      <c r="D15" s="3" t="str">
        <v>13</v>
      </c>
      <c r="E15" s="3">
        <v>28.56</v>
      </c>
      <c r="F15" s="3">
        <v>42.12</v>
      </c>
      <c r="G15" s="3">
        <v>79.08</v>
      </c>
      <c r="H15" s="3">
        <v>11.04</v>
      </c>
    </row>
    <row r="16" spans="2:8" x14ac:dyDescent="0.3">
      <c r="D16" s="3" t="str">
        <v>14</v>
      </c>
      <c r="E16" s="3">
        <v>117</v>
      </c>
      <c r="F16" s="3">
        <v>9.1199999999999992</v>
      </c>
      <c r="G16" s="3">
        <v>8.64</v>
      </c>
      <c r="H16" s="3">
        <v>11.639999999999999</v>
      </c>
    </row>
    <row r="17" spans="4:8" x14ac:dyDescent="0.3">
      <c r="D17" s="3" t="str">
        <v>15</v>
      </c>
      <c r="E17" s="3">
        <v>244.92</v>
      </c>
      <c r="F17" s="3">
        <v>39.479999999999997</v>
      </c>
      <c r="G17" s="3">
        <v>55.199999999999996</v>
      </c>
      <c r="H17" s="3">
        <v>22.8</v>
      </c>
    </row>
    <row r="18" spans="4:8" x14ac:dyDescent="0.3">
      <c r="D18" s="3" t="str">
        <v>16</v>
      </c>
      <c r="E18" s="3">
        <v>234.48</v>
      </c>
      <c r="F18" s="3">
        <v>57.24</v>
      </c>
      <c r="G18" s="3">
        <v>63.48</v>
      </c>
      <c r="H18" s="3">
        <v>26.88</v>
      </c>
    </row>
    <row r="19" spans="4:8" x14ac:dyDescent="0.3">
      <c r="D19" s="3" t="str">
        <v>17</v>
      </c>
      <c r="E19" s="3">
        <v>81.36</v>
      </c>
      <c r="F19" s="3">
        <v>43.92</v>
      </c>
      <c r="G19" s="3">
        <v>136.79999999999998</v>
      </c>
      <c r="H19" s="3">
        <v>15</v>
      </c>
    </row>
    <row r="20" spans="4:8" x14ac:dyDescent="0.3">
      <c r="D20" s="3" t="str">
        <v>18</v>
      </c>
      <c r="E20" s="3">
        <v>337.67999999999995</v>
      </c>
      <c r="F20" s="3">
        <v>47.52</v>
      </c>
      <c r="G20" s="3">
        <v>66.959999999999994</v>
      </c>
      <c r="H20" s="3">
        <v>29.279999999999998</v>
      </c>
    </row>
    <row r="21" spans="4:8" x14ac:dyDescent="0.3">
      <c r="D21" s="3" t="str">
        <v>19</v>
      </c>
      <c r="E21" s="3">
        <v>83.04</v>
      </c>
      <c r="F21" s="3">
        <v>24.599999999999998</v>
      </c>
      <c r="G21" s="3">
        <v>21.96</v>
      </c>
      <c r="H21" s="3">
        <v>13.56</v>
      </c>
    </row>
    <row r="22" spans="4:8" x14ac:dyDescent="0.3">
      <c r="D22" s="3" t="str">
        <v>20</v>
      </c>
      <c r="E22" s="3">
        <v>176.76000000000002</v>
      </c>
      <c r="F22" s="3">
        <v>28.679999999999996</v>
      </c>
      <c r="G22" s="3">
        <v>22.92</v>
      </c>
      <c r="H22" s="3">
        <v>17.52</v>
      </c>
    </row>
    <row r="23" spans="4:8" x14ac:dyDescent="0.3">
      <c r="D23" s="3" t="str">
        <v>21</v>
      </c>
      <c r="E23" s="3">
        <v>262.08</v>
      </c>
      <c r="F23" s="3">
        <v>33.239999999999995</v>
      </c>
      <c r="G23" s="3">
        <v>64.08</v>
      </c>
      <c r="H23" s="3">
        <v>21.599999999999998</v>
      </c>
    </row>
    <row r="24" spans="4:8" x14ac:dyDescent="0.3">
      <c r="D24" s="3" t="str">
        <v>22</v>
      </c>
      <c r="E24" s="3">
        <v>284.88</v>
      </c>
      <c r="F24" s="3">
        <v>6.1199999999999992</v>
      </c>
      <c r="G24" s="3">
        <v>28.2</v>
      </c>
      <c r="H24" s="3">
        <v>15</v>
      </c>
    </row>
    <row r="25" spans="4:8" x14ac:dyDescent="0.3">
      <c r="D25" s="3" t="str">
        <v>23</v>
      </c>
      <c r="E25" s="3">
        <v>15.839999999999998</v>
      </c>
      <c r="F25" s="3">
        <v>19.079999999999998</v>
      </c>
      <c r="G25" s="3">
        <v>59.519999999999996</v>
      </c>
      <c r="H25" s="3">
        <v>6.72</v>
      </c>
    </row>
    <row r="26" spans="4:8" x14ac:dyDescent="0.3">
      <c r="D26" s="3" t="str">
        <v>24</v>
      </c>
      <c r="E26" s="3">
        <v>273.95999999999998</v>
      </c>
      <c r="F26" s="3">
        <v>20.279999999999998</v>
      </c>
      <c r="G26" s="3">
        <v>31.439999999999998</v>
      </c>
      <c r="H26" s="3">
        <v>18.599999999999998</v>
      </c>
    </row>
    <row r="27" spans="4:8" x14ac:dyDescent="0.3">
      <c r="D27" s="3" t="str">
        <v>25</v>
      </c>
      <c r="E27" s="3">
        <v>74.759999999999991</v>
      </c>
      <c r="F27" s="3">
        <v>15.12</v>
      </c>
      <c r="G27" s="3">
        <v>21.96</v>
      </c>
      <c r="H27" s="3">
        <v>11.639999999999999</v>
      </c>
    </row>
    <row r="28" spans="4:8" x14ac:dyDescent="0.3">
      <c r="D28" s="3" t="str">
        <v>26</v>
      </c>
      <c r="E28" s="3">
        <v>315.47999999999996</v>
      </c>
      <c r="F28" s="3">
        <v>4.2</v>
      </c>
      <c r="G28" s="3">
        <v>23.4</v>
      </c>
      <c r="H28" s="3">
        <v>14.399999999999999</v>
      </c>
    </row>
    <row r="29" spans="4:8" x14ac:dyDescent="0.3">
      <c r="D29" s="3" t="str">
        <v>27</v>
      </c>
      <c r="E29" s="3">
        <v>171.48</v>
      </c>
      <c r="F29" s="3">
        <v>35.159999999999997</v>
      </c>
      <c r="G29" s="3">
        <v>15.12</v>
      </c>
      <c r="H29" s="3">
        <v>18</v>
      </c>
    </row>
    <row r="30" spans="4:8" x14ac:dyDescent="0.3">
      <c r="D30" s="3" t="str">
        <v>28</v>
      </c>
      <c r="E30" s="3">
        <v>288.12</v>
      </c>
      <c r="F30" s="3">
        <v>20.04</v>
      </c>
      <c r="G30" s="3">
        <v>27.479999999999997</v>
      </c>
      <c r="H30" s="3">
        <v>19.079999999999998</v>
      </c>
    </row>
    <row r="31" spans="4:8" x14ac:dyDescent="0.3">
      <c r="D31" s="3" t="str">
        <v>29</v>
      </c>
      <c r="E31" s="3">
        <v>298.56</v>
      </c>
      <c r="F31" s="3">
        <v>32.520000000000003</v>
      </c>
      <c r="G31" s="3">
        <v>27.479999999999997</v>
      </c>
      <c r="H31" s="3">
        <v>22.679999999999996</v>
      </c>
    </row>
    <row r="32" spans="4:8" x14ac:dyDescent="0.3">
      <c r="D32" s="3" t="str">
        <v>30</v>
      </c>
      <c r="E32" s="3">
        <v>84.719999999999985</v>
      </c>
      <c r="F32" s="3">
        <v>19.2</v>
      </c>
      <c r="G32" s="3">
        <v>48.959999999999994</v>
      </c>
      <c r="H32" s="3">
        <v>12.6</v>
      </c>
    </row>
    <row r="33" spans="4:8" x14ac:dyDescent="0.3">
      <c r="D33" s="3" t="str">
        <v>31</v>
      </c>
      <c r="E33" s="3">
        <v>351.47999999999996</v>
      </c>
      <c r="F33" s="3">
        <v>33.96</v>
      </c>
      <c r="G33" s="3">
        <v>51.84</v>
      </c>
      <c r="H33" s="3">
        <v>25.679999999999996</v>
      </c>
    </row>
    <row r="34" spans="4:8" x14ac:dyDescent="0.3">
      <c r="D34" s="3" t="str">
        <v>32</v>
      </c>
      <c r="E34" s="3">
        <v>135.47999999999999</v>
      </c>
      <c r="F34" s="3">
        <v>20.88</v>
      </c>
      <c r="G34" s="3">
        <v>46.32</v>
      </c>
      <c r="H34" s="3">
        <v>14.28</v>
      </c>
    </row>
    <row r="35" spans="4:8" x14ac:dyDescent="0.3">
      <c r="D35" s="3" t="str">
        <v>33</v>
      </c>
      <c r="E35" s="3">
        <v>116.64</v>
      </c>
      <c r="F35" s="3">
        <v>1.7999999999999998</v>
      </c>
      <c r="G35" s="3">
        <v>36</v>
      </c>
      <c r="H35" s="3">
        <v>11.52</v>
      </c>
    </row>
    <row r="36" spans="4:8" x14ac:dyDescent="0.3">
      <c r="D36" s="3" t="str">
        <v>34</v>
      </c>
      <c r="E36" s="3">
        <v>318.72000000000003</v>
      </c>
      <c r="F36" s="3">
        <v>24</v>
      </c>
      <c r="G36" s="3">
        <v>0.36</v>
      </c>
      <c r="H36" s="3">
        <v>20.88</v>
      </c>
    </row>
    <row r="37" spans="4:8" x14ac:dyDescent="0.3">
      <c r="D37" s="3" t="str">
        <v>35</v>
      </c>
      <c r="E37" s="3">
        <v>114.84</v>
      </c>
      <c r="F37" s="3">
        <v>1.68</v>
      </c>
      <c r="G37" s="3">
        <v>8.8800000000000008</v>
      </c>
      <c r="H37" s="3">
        <v>11.4</v>
      </c>
    </row>
    <row r="38" spans="4:8" x14ac:dyDescent="0.3">
      <c r="D38" s="3" t="str">
        <v>36</v>
      </c>
      <c r="E38" s="3">
        <v>348.84</v>
      </c>
      <c r="F38" s="3">
        <v>4.919999999999999</v>
      </c>
      <c r="G38" s="3">
        <v>10.199999999999999</v>
      </c>
      <c r="H38" s="3">
        <v>15.36</v>
      </c>
    </row>
    <row r="39" spans="4:8" x14ac:dyDescent="0.3">
      <c r="D39" s="3" t="str">
        <v>37</v>
      </c>
      <c r="E39" s="3">
        <v>320.27999999999997</v>
      </c>
      <c r="F39" s="3">
        <v>52.559999999999995</v>
      </c>
      <c r="G39" s="3">
        <v>6</v>
      </c>
      <c r="H39" s="3">
        <v>30.479999999999997</v>
      </c>
    </row>
    <row r="40" spans="4:8" x14ac:dyDescent="0.3">
      <c r="D40" s="3" t="str">
        <v>38</v>
      </c>
      <c r="E40" s="3">
        <v>89.64</v>
      </c>
      <c r="F40" s="3">
        <v>59.279999999999994</v>
      </c>
      <c r="G40" s="3">
        <v>54.84</v>
      </c>
      <c r="H40" s="3">
        <v>17.639999999999997</v>
      </c>
    </row>
    <row r="41" spans="4:8" x14ac:dyDescent="0.3">
      <c r="D41" s="3" t="str">
        <v>39</v>
      </c>
      <c r="E41" s="3">
        <v>51.72</v>
      </c>
      <c r="F41" s="3">
        <v>32.04</v>
      </c>
      <c r="G41" s="3">
        <v>42.12</v>
      </c>
      <c r="H41" s="3">
        <v>12.12</v>
      </c>
    </row>
    <row r="42" spans="4:8" x14ac:dyDescent="0.3">
      <c r="D42" s="3" t="str">
        <v>40</v>
      </c>
      <c r="E42" s="3">
        <v>273.59999999999997</v>
      </c>
      <c r="F42" s="3">
        <v>45.24</v>
      </c>
      <c r="G42" s="3">
        <v>38.4</v>
      </c>
      <c r="H42" s="3">
        <v>25.8</v>
      </c>
    </row>
    <row r="43" spans="4:8" x14ac:dyDescent="0.3">
      <c r="D43" s="3" t="str">
        <v>41</v>
      </c>
      <c r="E43" s="3">
        <v>243</v>
      </c>
      <c r="F43" s="3">
        <v>26.76</v>
      </c>
      <c r="G43" s="3">
        <v>37.92</v>
      </c>
      <c r="H43" s="3">
        <v>19.920000000000002</v>
      </c>
    </row>
    <row r="44" spans="4:8" x14ac:dyDescent="0.3">
      <c r="D44" s="3" t="str">
        <v>42</v>
      </c>
      <c r="E44" s="3">
        <v>212.4</v>
      </c>
      <c r="F44" s="3">
        <v>40.08</v>
      </c>
      <c r="G44" s="3">
        <v>46.440000000000005</v>
      </c>
      <c r="H44" s="3">
        <v>20.52</v>
      </c>
    </row>
    <row r="45" spans="4:8" x14ac:dyDescent="0.3">
      <c r="D45" s="3" t="str">
        <v>43</v>
      </c>
      <c r="E45" s="3">
        <v>352.32</v>
      </c>
      <c r="F45" s="3">
        <v>33.239999999999995</v>
      </c>
      <c r="G45" s="3">
        <v>2.16</v>
      </c>
      <c r="H45" s="3">
        <v>24.84</v>
      </c>
    </row>
    <row r="46" spans="4:8" x14ac:dyDescent="0.3">
      <c r="D46" s="3" t="str">
        <v>44</v>
      </c>
      <c r="E46" s="3">
        <v>248.28</v>
      </c>
      <c r="F46" s="3">
        <v>10.08</v>
      </c>
      <c r="G46" s="3">
        <v>31.679999999999996</v>
      </c>
      <c r="H46" s="3">
        <v>15.48</v>
      </c>
    </row>
    <row r="47" spans="4:8" x14ac:dyDescent="0.3">
      <c r="D47" s="3" t="str">
        <v>45</v>
      </c>
      <c r="E47" s="3">
        <v>30.12</v>
      </c>
      <c r="F47" s="3">
        <v>30.839999999999996</v>
      </c>
      <c r="G47" s="3">
        <v>51.959999999999994</v>
      </c>
      <c r="H47" s="3">
        <v>10.199999999999999</v>
      </c>
    </row>
    <row r="48" spans="4:8" x14ac:dyDescent="0.3">
      <c r="D48" s="3" t="str">
        <v>46</v>
      </c>
      <c r="E48" s="3">
        <v>210.11999999999998</v>
      </c>
      <c r="F48" s="3">
        <v>27</v>
      </c>
      <c r="G48" s="3">
        <v>37.799999999999997</v>
      </c>
      <c r="H48" s="3">
        <v>17.88</v>
      </c>
    </row>
    <row r="49" spans="4:8" x14ac:dyDescent="0.3">
      <c r="D49" s="3" t="str">
        <v>47</v>
      </c>
      <c r="E49" s="3">
        <v>107.64</v>
      </c>
      <c r="F49" s="3">
        <v>11.88</v>
      </c>
      <c r="G49" s="3">
        <v>42.84</v>
      </c>
      <c r="H49" s="3">
        <v>12.719999999999999</v>
      </c>
    </row>
    <row r="50" spans="4:8" x14ac:dyDescent="0.3">
      <c r="D50" s="3" t="str">
        <v>48</v>
      </c>
      <c r="E50" s="3">
        <v>287.88</v>
      </c>
      <c r="F50" s="3">
        <v>49.8</v>
      </c>
      <c r="G50" s="3">
        <v>22.2</v>
      </c>
      <c r="H50" s="3">
        <v>27.84</v>
      </c>
    </row>
    <row r="51" spans="4:8" x14ac:dyDescent="0.3">
      <c r="D51" s="3" t="str">
        <v>49</v>
      </c>
      <c r="E51" s="3">
        <v>272.64</v>
      </c>
      <c r="F51" s="3">
        <v>18.96</v>
      </c>
      <c r="G51" s="3">
        <v>59.879999999999995</v>
      </c>
      <c r="H51" s="3">
        <v>17.760000000000002</v>
      </c>
    </row>
    <row r="52" spans="4:8" x14ac:dyDescent="0.3">
      <c r="D52" s="3" t="str">
        <v>50</v>
      </c>
      <c r="E52" s="3">
        <v>80.28</v>
      </c>
      <c r="F52" s="3">
        <v>14.04</v>
      </c>
      <c r="G52" s="3">
        <v>44.16</v>
      </c>
      <c r="H52" s="3">
        <v>11.639999999999999</v>
      </c>
    </row>
    <row r="53" spans="4:8" x14ac:dyDescent="0.3">
      <c r="D53" s="3" t="str">
        <v>51</v>
      </c>
      <c r="E53" s="3">
        <v>239.76</v>
      </c>
      <c r="F53" s="3">
        <v>3.7199999999999998</v>
      </c>
      <c r="G53" s="3">
        <v>41.52</v>
      </c>
      <c r="H53" s="3">
        <v>13.68</v>
      </c>
    </row>
    <row r="54" spans="4:8" x14ac:dyDescent="0.3">
      <c r="D54" s="3" t="str">
        <v>52</v>
      </c>
      <c r="E54" s="3">
        <v>120.48</v>
      </c>
      <c r="F54" s="3">
        <v>11.52</v>
      </c>
      <c r="G54" s="3">
        <v>4.32</v>
      </c>
      <c r="H54" s="3">
        <v>12.839999999999998</v>
      </c>
    </row>
    <row r="55" spans="4:8" x14ac:dyDescent="0.3">
      <c r="D55" s="3" t="str">
        <v>53</v>
      </c>
      <c r="E55" s="3">
        <v>259.68</v>
      </c>
      <c r="F55" s="3">
        <v>50.04</v>
      </c>
      <c r="G55" s="3">
        <v>47.52</v>
      </c>
      <c r="H55" s="3">
        <v>27.12</v>
      </c>
    </row>
    <row r="56" spans="4:8" x14ac:dyDescent="0.3">
      <c r="D56" s="3" t="str">
        <v>54</v>
      </c>
      <c r="E56" s="3">
        <v>219.11999999999998</v>
      </c>
      <c r="F56" s="3">
        <v>55.440000000000005</v>
      </c>
      <c r="G56" s="3">
        <v>70.44</v>
      </c>
      <c r="H56" s="3">
        <v>25.439999999999998</v>
      </c>
    </row>
    <row r="57" spans="4:8" x14ac:dyDescent="0.3">
      <c r="D57" s="3" t="str">
        <v>55</v>
      </c>
      <c r="E57" s="3">
        <v>315.23999999999995</v>
      </c>
      <c r="F57" s="3">
        <v>34.56</v>
      </c>
      <c r="G57" s="3">
        <v>19.079999999999998</v>
      </c>
      <c r="H57" s="3">
        <v>24.24</v>
      </c>
    </row>
    <row r="58" spans="4:8" x14ac:dyDescent="0.3">
      <c r="D58" s="3" t="str">
        <v>56</v>
      </c>
      <c r="E58" s="3">
        <v>238.68</v>
      </c>
      <c r="F58" s="3">
        <v>59.279999999999994</v>
      </c>
      <c r="G58" s="3">
        <v>72</v>
      </c>
      <c r="H58" s="3">
        <v>28.439999999999998</v>
      </c>
    </row>
    <row r="59" spans="4:8" x14ac:dyDescent="0.3">
      <c r="D59" s="3" t="str">
        <v>57</v>
      </c>
      <c r="E59" s="3">
        <v>8.76</v>
      </c>
      <c r="F59" s="3">
        <v>33.72</v>
      </c>
      <c r="G59" s="3">
        <v>49.68</v>
      </c>
      <c r="H59" s="3">
        <v>6.6</v>
      </c>
    </row>
    <row r="60" spans="4:8" x14ac:dyDescent="0.3">
      <c r="D60" s="3" t="str">
        <v>58</v>
      </c>
      <c r="E60" s="3">
        <v>163.43999999999997</v>
      </c>
      <c r="F60" s="3">
        <v>23.04</v>
      </c>
      <c r="G60" s="3">
        <v>19.920000000000002</v>
      </c>
      <c r="H60" s="3">
        <v>15.839999999999998</v>
      </c>
    </row>
    <row r="61" spans="4:8" x14ac:dyDescent="0.3">
      <c r="D61" s="3" t="str">
        <v>59</v>
      </c>
      <c r="E61" s="3">
        <v>252.96</v>
      </c>
      <c r="F61" s="3">
        <v>59.519999999999996</v>
      </c>
      <c r="G61" s="3">
        <v>45.24</v>
      </c>
      <c r="H61" s="3">
        <v>28.56</v>
      </c>
    </row>
    <row r="62" spans="4:8" x14ac:dyDescent="0.3">
      <c r="D62" s="3" t="str">
        <v>60</v>
      </c>
      <c r="E62" s="3">
        <v>252.83999999999997</v>
      </c>
      <c r="F62" s="3">
        <v>35.4</v>
      </c>
      <c r="G62" s="3">
        <v>11.16</v>
      </c>
      <c r="H62" s="3">
        <v>22.08</v>
      </c>
    </row>
    <row r="63" spans="4:8" x14ac:dyDescent="0.3">
      <c r="D63" s="3" t="str">
        <v>61</v>
      </c>
      <c r="E63" s="3">
        <v>64.2</v>
      </c>
      <c r="F63" s="3">
        <v>2.4</v>
      </c>
      <c r="G63" s="3">
        <v>25.679999999999996</v>
      </c>
      <c r="H63" s="3">
        <v>9.7199999999999989</v>
      </c>
    </row>
    <row r="64" spans="4:8" x14ac:dyDescent="0.3">
      <c r="D64" s="3" t="str">
        <v>62</v>
      </c>
      <c r="E64" s="3">
        <v>313.56</v>
      </c>
      <c r="F64" s="3">
        <v>51.24</v>
      </c>
      <c r="G64" s="3">
        <v>65.64</v>
      </c>
      <c r="H64" s="3">
        <v>29.04</v>
      </c>
    </row>
    <row r="65" spans="4:8" x14ac:dyDescent="0.3">
      <c r="D65" s="3" t="str">
        <v>63</v>
      </c>
      <c r="E65" s="3">
        <v>287.16000000000003</v>
      </c>
      <c r="F65" s="3">
        <v>18.599999999999998</v>
      </c>
      <c r="G65" s="3">
        <v>32.76</v>
      </c>
      <c r="H65" s="3">
        <v>18.84</v>
      </c>
    </row>
    <row r="66" spans="4:8" x14ac:dyDescent="0.3">
      <c r="D66" s="3" t="str">
        <v>64</v>
      </c>
      <c r="E66" s="3">
        <v>123.24</v>
      </c>
      <c r="F66" s="3">
        <v>35.520000000000003</v>
      </c>
      <c r="G66" s="3">
        <v>10.08</v>
      </c>
      <c r="H66" s="3">
        <v>16.8</v>
      </c>
    </row>
    <row r="67" spans="4:8" x14ac:dyDescent="0.3">
      <c r="D67" s="3" t="str">
        <v>65</v>
      </c>
      <c r="E67" s="3">
        <v>157.32</v>
      </c>
      <c r="F67" s="3">
        <v>51.359999999999992</v>
      </c>
      <c r="G67" s="3">
        <v>34.68</v>
      </c>
      <c r="H67" s="3">
        <v>21.599999999999998</v>
      </c>
    </row>
    <row r="68" spans="4:8" x14ac:dyDescent="0.3">
      <c r="D68" s="3" t="str">
        <v>66</v>
      </c>
      <c r="E68" s="3">
        <v>82.8</v>
      </c>
      <c r="F68" s="3">
        <v>11.16</v>
      </c>
      <c r="G68" s="3">
        <v>1.08</v>
      </c>
      <c r="H68" s="3">
        <v>11.16</v>
      </c>
    </row>
    <row r="69" spans="4:8" x14ac:dyDescent="0.3">
      <c r="D69" s="3" t="str">
        <v>67</v>
      </c>
      <c r="E69" s="3">
        <v>37.799999999999997</v>
      </c>
      <c r="F69" s="3">
        <v>29.52</v>
      </c>
      <c r="G69" s="3">
        <v>2.64</v>
      </c>
      <c r="H69" s="3">
        <v>11.4</v>
      </c>
    </row>
    <row r="70" spans="4:8" x14ac:dyDescent="0.3">
      <c r="D70" s="3" t="str">
        <v>68</v>
      </c>
      <c r="E70" s="3">
        <v>167.16</v>
      </c>
      <c r="F70" s="3">
        <v>17.399999999999999</v>
      </c>
      <c r="G70" s="3">
        <v>12.239999999999998</v>
      </c>
      <c r="H70" s="3">
        <v>16.079999999999998</v>
      </c>
    </row>
    <row r="71" spans="4:8" x14ac:dyDescent="0.3">
      <c r="D71" s="3" t="str">
        <v>69</v>
      </c>
      <c r="E71" s="3">
        <v>284.88</v>
      </c>
      <c r="F71" s="3">
        <v>33</v>
      </c>
      <c r="G71" s="3">
        <v>13.2</v>
      </c>
      <c r="H71" s="3">
        <v>22.679999999999996</v>
      </c>
    </row>
    <row r="72" spans="4:8" x14ac:dyDescent="0.3">
      <c r="D72" s="3" t="str">
        <v>70</v>
      </c>
      <c r="E72" s="3">
        <v>260.16000000000003</v>
      </c>
      <c r="F72" s="3">
        <v>52.68</v>
      </c>
      <c r="G72" s="3">
        <v>32.64</v>
      </c>
      <c r="H72" s="3">
        <v>26.76</v>
      </c>
    </row>
    <row r="73" spans="4:8" x14ac:dyDescent="0.3">
      <c r="D73" s="3" t="str">
        <v>71</v>
      </c>
      <c r="E73" s="3">
        <v>238.92</v>
      </c>
      <c r="F73" s="3">
        <v>36.72</v>
      </c>
      <c r="G73" s="3">
        <v>46.440000000000005</v>
      </c>
      <c r="H73" s="3">
        <v>21.96</v>
      </c>
    </row>
    <row r="74" spans="4:8" x14ac:dyDescent="0.3">
      <c r="D74" s="3" t="str">
        <v>72</v>
      </c>
      <c r="E74" s="3">
        <v>131.76</v>
      </c>
      <c r="F74" s="3">
        <v>17.16</v>
      </c>
      <c r="G74" s="3">
        <v>38.04</v>
      </c>
      <c r="H74" s="3">
        <v>14.879999999999999</v>
      </c>
    </row>
    <row r="75" spans="4:8" x14ac:dyDescent="0.3">
      <c r="D75" s="3" t="str">
        <v>73</v>
      </c>
      <c r="E75" s="3">
        <v>32.159999999999997</v>
      </c>
      <c r="F75" s="3">
        <v>39.6</v>
      </c>
      <c r="G75" s="3">
        <v>23.16</v>
      </c>
      <c r="H75" s="3">
        <v>10.56</v>
      </c>
    </row>
    <row r="76" spans="4:8" x14ac:dyDescent="0.3">
      <c r="D76" s="3" t="str">
        <v>74</v>
      </c>
      <c r="E76" s="3">
        <v>155.28</v>
      </c>
      <c r="F76" s="3">
        <v>6.84</v>
      </c>
      <c r="G76" s="3">
        <v>37.56</v>
      </c>
      <c r="H76" s="3">
        <v>13.2</v>
      </c>
    </row>
    <row r="77" spans="4:8" x14ac:dyDescent="0.3">
      <c r="D77" s="3" t="str">
        <v>75</v>
      </c>
      <c r="E77" s="3">
        <v>256.08</v>
      </c>
      <c r="F77" s="3">
        <v>29.52</v>
      </c>
      <c r="G77" s="3">
        <v>15.719999999999999</v>
      </c>
      <c r="H77" s="3">
        <v>20.399999999999999</v>
      </c>
    </row>
    <row r="78" spans="4:8" x14ac:dyDescent="0.3">
      <c r="D78" s="3" t="str">
        <v>76</v>
      </c>
      <c r="E78" s="3">
        <v>20.279999999999998</v>
      </c>
      <c r="F78" s="3">
        <v>52.440000000000005</v>
      </c>
      <c r="G78" s="3">
        <v>107.28</v>
      </c>
      <c r="H78" s="3">
        <v>10.44</v>
      </c>
    </row>
    <row r="79" spans="4:8" x14ac:dyDescent="0.3">
      <c r="D79" s="3" t="str">
        <v>77</v>
      </c>
      <c r="E79" s="3">
        <v>33</v>
      </c>
      <c r="F79" s="3">
        <v>1.92</v>
      </c>
      <c r="G79" s="3">
        <v>24.84</v>
      </c>
      <c r="H79" s="3">
        <v>8.2799999999999994</v>
      </c>
    </row>
    <row r="80" spans="4:8" x14ac:dyDescent="0.3">
      <c r="D80" s="3" t="str">
        <v>78</v>
      </c>
      <c r="E80" s="3">
        <v>144.6</v>
      </c>
      <c r="F80" s="3">
        <v>34.199999999999996</v>
      </c>
      <c r="G80" s="3">
        <v>17.04</v>
      </c>
      <c r="H80" s="3">
        <v>17.04</v>
      </c>
    </row>
    <row r="81" spans="4:8" x14ac:dyDescent="0.3">
      <c r="D81" s="3" t="str">
        <v>79</v>
      </c>
      <c r="E81" s="3">
        <v>6.48</v>
      </c>
      <c r="F81" s="3">
        <v>35.879999999999995</v>
      </c>
      <c r="G81" s="3">
        <v>11.28</v>
      </c>
      <c r="H81" s="3">
        <v>6.3599999999999994</v>
      </c>
    </row>
    <row r="82" spans="4:8" x14ac:dyDescent="0.3">
      <c r="D82" s="3" t="str">
        <v>80</v>
      </c>
      <c r="E82" s="3">
        <v>139.19999999999999</v>
      </c>
      <c r="F82" s="3">
        <v>9.24</v>
      </c>
      <c r="G82" s="3">
        <v>27.720000000000002</v>
      </c>
      <c r="H82" s="3">
        <v>13.2</v>
      </c>
    </row>
    <row r="83" spans="4:8" x14ac:dyDescent="0.3">
      <c r="D83" s="3" t="str">
        <v>81</v>
      </c>
      <c r="E83" s="3">
        <v>91.68</v>
      </c>
      <c r="F83" s="3">
        <v>32.04</v>
      </c>
      <c r="G83" s="3">
        <v>26.76</v>
      </c>
      <c r="H83" s="3">
        <v>14.16</v>
      </c>
    </row>
    <row r="84" spans="4:8" x14ac:dyDescent="0.3">
      <c r="D84" s="3" t="str">
        <v>82</v>
      </c>
      <c r="E84" s="3">
        <v>287.76</v>
      </c>
      <c r="F84" s="3">
        <v>4.919999999999999</v>
      </c>
      <c r="G84" s="3">
        <v>44.279999999999994</v>
      </c>
      <c r="H84" s="3">
        <v>14.76</v>
      </c>
    </row>
    <row r="85" spans="4:8" x14ac:dyDescent="0.3">
      <c r="D85" s="3" t="str">
        <v>83</v>
      </c>
      <c r="E85" s="3">
        <v>90.36</v>
      </c>
      <c r="F85" s="3">
        <v>24.36</v>
      </c>
      <c r="G85" s="3">
        <v>39</v>
      </c>
      <c r="H85" s="3">
        <v>13.56</v>
      </c>
    </row>
    <row r="86" spans="4:8" x14ac:dyDescent="0.3">
      <c r="D86" s="3" t="str">
        <v>84</v>
      </c>
      <c r="E86" s="3">
        <v>82.08</v>
      </c>
      <c r="F86" s="3">
        <v>53.4</v>
      </c>
      <c r="G86" s="3">
        <v>42.72</v>
      </c>
      <c r="H86" s="3">
        <v>16.32</v>
      </c>
    </row>
    <row r="87" spans="4:8" x14ac:dyDescent="0.3">
      <c r="D87" s="3" t="str">
        <v>85</v>
      </c>
      <c r="E87" s="3">
        <v>256.2</v>
      </c>
      <c r="F87" s="3">
        <v>51.6</v>
      </c>
      <c r="G87" s="3">
        <v>40.559999999999995</v>
      </c>
      <c r="H87" s="3">
        <v>26.04</v>
      </c>
    </row>
    <row r="88" spans="4:8" x14ac:dyDescent="0.3">
      <c r="D88" s="3" t="str">
        <v>86</v>
      </c>
      <c r="E88" s="3">
        <v>231.83999999999997</v>
      </c>
      <c r="F88" s="3">
        <v>22.08</v>
      </c>
      <c r="G88" s="3">
        <v>78.84</v>
      </c>
      <c r="H88" s="3">
        <v>18.239999999999998</v>
      </c>
    </row>
    <row r="89" spans="4:8" x14ac:dyDescent="0.3">
      <c r="D89" s="3" t="str">
        <v>87</v>
      </c>
      <c r="E89" s="3">
        <v>91.559999999999988</v>
      </c>
      <c r="F89" s="3">
        <v>33</v>
      </c>
      <c r="G89" s="3">
        <v>19.2</v>
      </c>
      <c r="H89" s="3">
        <v>14.399999999999999</v>
      </c>
    </row>
    <row r="90" spans="4:8" x14ac:dyDescent="0.3">
      <c r="D90" s="3" t="str">
        <v>88</v>
      </c>
      <c r="E90" s="3">
        <v>132.84</v>
      </c>
      <c r="F90" s="3">
        <v>48.72</v>
      </c>
      <c r="G90" s="3">
        <v>75.84</v>
      </c>
      <c r="H90" s="3">
        <v>19.2</v>
      </c>
    </row>
    <row r="91" spans="4:8" x14ac:dyDescent="0.3">
      <c r="D91" s="3" t="str">
        <v>89</v>
      </c>
      <c r="E91" s="3">
        <v>105.96</v>
      </c>
      <c r="F91" s="3">
        <v>30.599999999999998</v>
      </c>
      <c r="G91" s="3">
        <v>88.08</v>
      </c>
      <c r="H91" s="3">
        <v>15.48</v>
      </c>
    </row>
    <row r="92" spans="4:8" x14ac:dyDescent="0.3">
      <c r="D92" s="3" t="str">
        <v>90</v>
      </c>
      <c r="E92" s="3">
        <v>131.76</v>
      </c>
      <c r="F92" s="3">
        <v>57.359999999999992</v>
      </c>
      <c r="G92" s="3">
        <v>61.679999999999993</v>
      </c>
      <c r="H92" s="3">
        <v>20.04</v>
      </c>
    </row>
    <row r="93" spans="4:8" x14ac:dyDescent="0.3">
      <c r="D93" s="3" t="str">
        <v>91</v>
      </c>
      <c r="E93" s="3">
        <v>161.16</v>
      </c>
      <c r="F93" s="3">
        <v>5.88</v>
      </c>
      <c r="G93" s="3">
        <v>11.16</v>
      </c>
      <c r="H93" s="3">
        <v>13.44</v>
      </c>
    </row>
    <row r="94" spans="4:8" x14ac:dyDescent="0.3">
      <c r="D94" s="3" t="str">
        <v>92</v>
      </c>
      <c r="E94" s="3">
        <v>34.32</v>
      </c>
      <c r="F94" s="3">
        <v>1.7999999999999998</v>
      </c>
      <c r="G94" s="3">
        <v>39.6</v>
      </c>
      <c r="H94" s="3">
        <v>8.76</v>
      </c>
    </row>
    <row r="95" spans="4:8" x14ac:dyDescent="0.3">
      <c r="D95" s="3" t="str">
        <v>93</v>
      </c>
      <c r="E95" s="3">
        <v>261.23999999999995</v>
      </c>
      <c r="F95" s="3">
        <v>40.199999999999996</v>
      </c>
      <c r="G95" s="3">
        <v>70.8</v>
      </c>
      <c r="H95" s="3">
        <v>23.279999999999998</v>
      </c>
    </row>
    <row r="96" spans="4:8" x14ac:dyDescent="0.3">
      <c r="D96" s="3" t="str">
        <v>94</v>
      </c>
      <c r="E96" s="3">
        <v>301.08</v>
      </c>
      <c r="F96" s="3">
        <v>43.8</v>
      </c>
      <c r="G96" s="3">
        <v>86.759999999999991</v>
      </c>
      <c r="H96" s="3">
        <v>26.639999999999997</v>
      </c>
    </row>
    <row r="97" spans="4:8" x14ac:dyDescent="0.3">
      <c r="D97" s="3" t="str">
        <v>95</v>
      </c>
      <c r="E97" s="3">
        <v>128.88</v>
      </c>
      <c r="F97" s="3">
        <v>16.8</v>
      </c>
      <c r="G97" s="3">
        <v>13.08</v>
      </c>
      <c r="H97" s="3">
        <v>13.799999999999999</v>
      </c>
    </row>
    <row r="98" spans="4:8" x14ac:dyDescent="0.3">
      <c r="D98" s="3" t="str">
        <v>96</v>
      </c>
      <c r="E98" s="3">
        <v>195.96</v>
      </c>
      <c r="F98" s="3">
        <v>37.92</v>
      </c>
      <c r="G98" s="3">
        <v>63.48</v>
      </c>
      <c r="H98" s="3">
        <v>20.279999999999998</v>
      </c>
    </row>
    <row r="99" spans="4:8" x14ac:dyDescent="0.3">
      <c r="D99" s="3" t="str">
        <v>97</v>
      </c>
      <c r="E99" s="3">
        <v>237.11999999999998</v>
      </c>
      <c r="F99" s="3">
        <v>4.2</v>
      </c>
      <c r="G99" s="3">
        <v>7.08</v>
      </c>
      <c r="H99" s="3">
        <v>14.04</v>
      </c>
    </row>
    <row r="100" spans="4:8" x14ac:dyDescent="0.3">
      <c r="D100" s="3" t="str">
        <v>98</v>
      </c>
      <c r="E100" s="3">
        <v>221.88</v>
      </c>
      <c r="F100" s="3">
        <v>25.2</v>
      </c>
      <c r="G100" s="3">
        <v>26.4</v>
      </c>
      <c r="H100" s="3">
        <v>18.599999999999998</v>
      </c>
    </row>
    <row r="101" spans="4:8" x14ac:dyDescent="0.3">
      <c r="D101" s="3" t="str">
        <v>99</v>
      </c>
      <c r="E101" s="3">
        <v>347.64</v>
      </c>
      <c r="F101" s="3">
        <v>50.76</v>
      </c>
      <c r="G101" s="3">
        <v>61.44</v>
      </c>
      <c r="H101" s="3">
        <v>30.479999999999997</v>
      </c>
    </row>
    <row r="102" spans="4:8" x14ac:dyDescent="0.3">
      <c r="D102" s="3" t="str">
        <v>100</v>
      </c>
      <c r="E102" s="3">
        <v>162.23999999999998</v>
      </c>
      <c r="F102" s="3">
        <v>50.04</v>
      </c>
      <c r="G102" s="3">
        <v>55.08</v>
      </c>
      <c r="H102" s="3">
        <v>20.639999999999997</v>
      </c>
    </row>
    <row r="103" spans="4:8" x14ac:dyDescent="0.3">
      <c r="D103" s="3" t="str">
        <v>101</v>
      </c>
      <c r="E103" s="3">
        <v>266.88</v>
      </c>
      <c r="F103" s="3">
        <v>5.1599999999999993</v>
      </c>
      <c r="G103" s="3">
        <v>59.759999999999991</v>
      </c>
      <c r="H103" s="3">
        <v>14.04</v>
      </c>
    </row>
    <row r="104" spans="4:8" x14ac:dyDescent="0.3">
      <c r="D104" s="3" t="str">
        <v>102</v>
      </c>
      <c r="E104" s="3">
        <v>355.67999999999995</v>
      </c>
      <c r="F104" s="3">
        <v>43.559999999999995</v>
      </c>
      <c r="G104" s="3">
        <v>121.08</v>
      </c>
      <c r="H104" s="3">
        <v>28.56</v>
      </c>
    </row>
    <row r="105" spans="4:8" x14ac:dyDescent="0.3">
      <c r="D105" s="3" t="str">
        <v>103</v>
      </c>
      <c r="E105" s="3">
        <v>336.23999999999995</v>
      </c>
      <c r="F105" s="3">
        <v>12.12</v>
      </c>
      <c r="G105" s="3">
        <v>25.679999999999996</v>
      </c>
      <c r="H105" s="3">
        <v>17.760000000000002</v>
      </c>
    </row>
    <row r="106" spans="4:8" x14ac:dyDescent="0.3">
      <c r="D106" s="3" t="str">
        <v>104</v>
      </c>
      <c r="E106" s="3">
        <v>225.48</v>
      </c>
      <c r="F106" s="3">
        <v>20.639999999999997</v>
      </c>
      <c r="G106" s="3">
        <v>21.479999999999997</v>
      </c>
      <c r="H106" s="3">
        <v>17.639999999999997</v>
      </c>
    </row>
    <row r="107" spans="4:8" x14ac:dyDescent="0.3">
      <c r="D107" s="3" t="str">
        <v>105</v>
      </c>
      <c r="E107" s="3">
        <v>285.83999999999997</v>
      </c>
      <c r="F107" s="3">
        <v>41.16</v>
      </c>
      <c r="G107" s="3">
        <v>6.3599999999999994</v>
      </c>
      <c r="H107" s="3">
        <v>24.84</v>
      </c>
    </row>
    <row r="108" spans="4:8" x14ac:dyDescent="0.3">
      <c r="D108" s="3" t="str">
        <v>106</v>
      </c>
      <c r="E108" s="3">
        <v>165.48</v>
      </c>
      <c r="F108" s="3">
        <v>55.68</v>
      </c>
      <c r="G108" s="3">
        <v>70.8</v>
      </c>
      <c r="H108" s="3">
        <v>23.04</v>
      </c>
    </row>
    <row r="109" spans="4:8" x14ac:dyDescent="0.3">
      <c r="D109" s="3" t="str">
        <v>107</v>
      </c>
      <c r="E109" s="3">
        <v>30</v>
      </c>
      <c r="F109" s="3">
        <v>13.2</v>
      </c>
      <c r="G109" s="3">
        <v>35.64</v>
      </c>
      <c r="H109" s="3">
        <v>8.64</v>
      </c>
    </row>
    <row r="110" spans="4:8" x14ac:dyDescent="0.3">
      <c r="D110" s="3" t="str">
        <v>108</v>
      </c>
      <c r="E110" s="3">
        <v>108.48</v>
      </c>
      <c r="F110" s="3">
        <v>0.36</v>
      </c>
      <c r="G110" s="3">
        <v>27.84</v>
      </c>
      <c r="H110" s="3">
        <v>10.44</v>
      </c>
    </row>
    <row r="111" spans="4:8" x14ac:dyDescent="0.3">
      <c r="D111" s="3" t="str">
        <v>109</v>
      </c>
      <c r="E111" s="3">
        <v>15.719999999999999</v>
      </c>
      <c r="F111" s="3">
        <v>0.48</v>
      </c>
      <c r="G111" s="3">
        <v>30.72</v>
      </c>
      <c r="H111" s="3">
        <v>6.3599999999999994</v>
      </c>
    </row>
    <row r="112" spans="4:8" x14ac:dyDescent="0.3">
      <c r="D112" s="3" t="str">
        <v>110</v>
      </c>
      <c r="E112" s="3">
        <v>306.48</v>
      </c>
      <c r="F112" s="3">
        <v>32.279999999999994</v>
      </c>
      <c r="G112" s="3">
        <v>6.6</v>
      </c>
      <c r="H112" s="3">
        <v>23.76</v>
      </c>
    </row>
    <row r="113" spans="4:8" x14ac:dyDescent="0.3">
      <c r="D113" s="3" t="str">
        <v>111</v>
      </c>
      <c r="E113" s="3">
        <v>270.95999999999998</v>
      </c>
      <c r="F113" s="3">
        <v>9.8399999999999981</v>
      </c>
      <c r="G113" s="3">
        <v>67.8</v>
      </c>
      <c r="H113" s="3">
        <v>16.079999999999998</v>
      </c>
    </row>
    <row r="114" spans="4:8" x14ac:dyDescent="0.3">
      <c r="D114" s="3" t="str">
        <v>112</v>
      </c>
      <c r="E114" s="3">
        <v>290.03999999999996</v>
      </c>
      <c r="F114" s="3">
        <v>45.6</v>
      </c>
      <c r="G114" s="3">
        <v>27.84</v>
      </c>
      <c r="H114" s="3">
        <v>26.16</v>
      </c>
    </row>
    <row r="115" spans="4:8" x14ac:dyDescent="0.3">
      <c r="D115" s="3" t="str">
        <v>113</v>
      </c>
      <c r="E115" s="3">
        <v>210.83999999999997</v>
      </c>
      <c r="F115" s="3">
        <v>18.48</v>
      </c>
      <c r="G115" s="3">
        <v>2.88</v>
      </c>
      <c r="H115" s="3">
        <v>16.919999999999998</v>
      </c>
    </row>
    <row r="116" spans="4:8" x14ac:dyDescent="0.3">
      <c r="D116" s="3" t="str">
        <v>114</v>
      </c>
      <c r="E116" s="3">
        <v>251.51999999999998</v>
      </c>
      <c r="F116" s="3">
        <v>24.720000000000002</v>
      </c>
      <c r="G116" s="3">
        <v>12.839999999999998</v>
      </c>
      <c r="H116" s="3">
        <v>19.079999999999998</v>
      </c>
    </row>
    <row r="117" spans="4:8" x14ac:dyDescent="0.3">
      <c r="D117" s="3" t="str">
        <v>115</v>
      </c>
      <c r="E117" s="3">
        <v>93.84</v>
      </c>
      <c r="F117" s="3">
        <v>56.16</v>
      </c>
      <c r="G117" s="3">
        <v>41.4</v>
      </c>
      <c r="H117" s="3">
        <v>17.52</v>
      </c>
    </row>
    <row r="118" spans="4:8" x14ac:dyDescent="0.3">
      <c r="D118" s="3" t="str">
        <v>116</v>
      </c>
      <c r="E118" s="3">
        <v>90.11999999999999</v>
      </c>
      <c r="F118" s="3">
        <v>42</v>
      </c>
      <c r="G118" s="3">
        <v>63.24</v>
      </c>
      <c r="H118" s="3">
        <v>15.12</v>
      </c>
    </row>
    <row r="119" spans="4:8" x14ac:dyDescent="0.3">
      <c r="D119" s="3" t="str">
        <v>117</v>
      </c>
      <c r="E119" s="3">
        <v>167.04</v>
      </c>
      <c r="F119" s="3">
        <v>17.16</v>
      </c>
      <c r="G119" s="3">
        <v>30.72</v>
      </c>
      <c r="H119" s="3">
        <v>14.639999999999999</v>
      </c>
    </row>
    <row r="120" spans="4:8" x14ac:dyDescent="0.3">
      <c r="D120" s="3" t="str">
        <v>118</v>
      </c>
      <c r="E120" s="3">
        <v>91.68</v>
      </c>
      <c r="F120" s="3">
        <v>0.96</v>
      </c>
      <c r="G120" s="3">
        <v>17.760000000000002</v>
      </c>
      <c r="H120" s="3">
        <v>11.28</v>
      </c>
    </row>
    <row r="121" spans="4:8" x14ac:dyDescent="0.3">
      <c r="D121" s="3" t="str">
        <v>119</v>
      </c>
      <c r="E121" s="3">
        <v>150.84</v>
      </c>
      <c r="F121" s="3">
        <v>44.279999999999994</v>
      </c>
      <c r="G121" s="3">
        <v>95.04</v>
      </c>
      <c r="H121" s="3">
        <v>19.079999999999998</v>
      </c>
    </row>
    <row r="122" spans="4:8" x14ac:dyDescent="0.3">
      <c r="D122" s="3" t="str">
        <v>120</v>
      </c>
      <c r="E122" s="3">
        <v>23.279999999999998</v>
      </c>
      <c r="F122" s="3">
        <v>19.2</v>
      </c>
      <c r="G122" s="3">
        <v>26.76</v>
      </c>
      <c r="H122" s="3">
        <v>7.919999999999999</v>
      </c>
    </row>
    <row r="123" spans="4:8" x14ac:dyDescent="0.3">
      <c r="D123" s="3" t="str">
        <v>121</v>
      </c>
      <c r="E123" s="3">
        <v>169.56</v>
      </c>
      <c r="F123" s="3">
        <v>32.159999999999997</v>
      </c>
      <c r="G123" s="3">
        <v>55.440000000000005</v>
      </c>
      <c r="H123" s="3">
        <v>18.599999999999998</v>
      </c>
    </row>
    <row r="124" spans="4:8" x14ac:dyDescent="0.3">
      <c r="D124" s="3" t="str">
        <v>122</v>
      </c>
      <c r="E124" s="3">
        <v>22.56</v>
      </c>
      <c r="F124" s="3">
        <v>26.04</v>
      </c>
      <c r="G124" s="3">
        <v>60.48</v>
      </c>
      <c r="H124" s="3">
        <v>8.4</v>
      </c>
    </row>
    <row r="125" spans="4:8" x14ac:dyDescent="0.3">
      <c r="D125" s="3" t="str">
        <v>123</v>
      </c>
      <c r="E125" s="3">
        <v>268.8</v>
      </c>
      <c r="F125" s="3">
        <v>2.88</v>
      </c>
      <c r="G125" s="3">
        <v>18.72</v>
      </c>
      <c r="H125" s="3">
        <v>13.92</v>
      </c>
    </row>
    <row r="126" spans="4:8" x14ac:dyDescent="0.3">
      <c r="D126" s="3" t="str">
        <v>124</v>
      </c>
      <c r="E126" s="3">
        <v>147.72</v>
      </c>
      <c r="F126" s="3">
        <v>41.52</v>
      </c>
      <c r="G126" s="3">
        <v>14.879999999999999</v>
      </c>
      <c r="H126" s="3">
        <v>18.239999999999998</v>
      </c>
    </row>
    <row r="127" spans="4:8" x14ac:dyDescent="0.3">
      <c r="D127" s="3" t="str">
        <v>125</v>
      </c>
      <c r="E127" s="3">
        <v>275.39999999999998</v>
      </c>
      <c r="F127" s="3">
        <v>38.76</v>
      </c>
      <c r="G127" s="3">
        <v>89.04</v>
      </c>
      <c r="H127" s="3">
        <v>23.639999999999997</v>
      </c>
    </row>
    <row r="128" spans="4:8" x14ac:dyDescent="0.3">
      <c r="D128" s="3" t="str">
        <v>126</v>
      </c>
      <c r="E128" s="3">
        <v>104.64</v>
      </c>
      <c r="F128" s="3">
        <v>14.16</v>
      </c>
      <c r="G128" s="3">
        <v>31.08</v>
      </c>
      <c r="H128" s="3">
        <v>12.719999999999999</v>
      </c>
    </row>
    <row r="129" spans="4:8" x14ac:dyDescent="0.3">
      <c r="D129" s="3" t="str">
        <v>127</v>
      </c>
      <c r="E129" s="3">
        <v>9.36</v>
      </c>
      <c r="F129" s="3">
        <v>46.68</v>
      </c>
      <c r="G129" s="3">
        <v>60.72</v>
      </c>
      <c r="H129" s="3">
        <v>7.919999999999999</v>
      </c>
    </row>
    <row r="130" spans="4:8" x14ac:dyDescent="0.3">
      <c r="D130" s="3" t="str">
        <v>128</v>
      </c>
      <c r="E130" s="3">
        <v>96.24</v>
      </c>
      <c r="F130" s="3">
        <v>0</v>
      </c>
      <c r="G130" s="3">
        <v>11.04</v>
      </c>
      <c r="H130" s="3">
        <v>10.56</v>
      </c>
    </row>
    <row r="131" spans="4:8" x14ac:dyDescent="0.3">
      <c r="D131" s="3" t="str">
        <v>129</v>
      </c>
      <c r="E131" s="3">
        <v>264.36</v>
      </c>
      <c r="F131" s="3">
        <v>58.8</v>
      </c>
      <c r="G131" s="3">
        <v>3.84</v>
      </c>
      <c r="H131" s="3">
        <v>29.639999999999997</v>
      </c>
    </row>
    <row r="132" spans="4:8" x14ac:dyDescent="0.3">
      <c r="D132" s="3" t="str">
        <v>130</v>
      </c>
      <c r="E132" s="3">
        <v>71.52</v>
      </c>
      <c r="F132" s="3">
        <v>14.399999999999999</v>
      </c>
      <c r="G132" s="3">
        <v>51.72</v>
      </c>
      <c r="H132" s="3">
        <v>11.639999999999999</v>
      </c>
    </row>
    <row r="133" spans="4:8" x14ac:dyDescent="0.3">
      <c r="D133" s="3" t="str">
        <v>131</v>
      </c>
      <c r="E133" s="3">
        <v>0.84</v>
      </c>
      <c r="F133" s="3">
        <v>47.52</v>
      </c>
      <c r="G133" s="3">
        <v>10.44</v>
      </c>
      <c r="H133" s="3">
        <v>1.92</v>
      </c>
    </row>
    <row r="134" spans="4:8" x14ac:dyDescent="0.3">
      <c r="D134" s="3" t="str">
        <v>132</v>
      </c>
      <c r="E134" s="3">
        <v>318.23999999999995</v>
      </c>
      <c r="F134" s="3">
        <v>3.48</v>
      </c>
      <c r="G134" s="3">
        <v>51.6</v>
      </c>
      <c r="H134" s="3">
        <v>15.239999999999998</v>
      </c>
    </row>
    <row r="135" spans="4:8" x14ac:dyDescent="0.3">
      <c r="D135" s="3" t="str">
        <v>133</v>
      </c>
      <c r="E135" s="3">
        <v>10.08</v>
      </c>
      <c r="F135" s="3">
        <v>32.64</v>
      </c>
      <c r="G135" s="3">
        <v>2.52</v>
      </c>
      <c r="H135" s="3">
        <v>6.84</v>
      </c>
    </row>
    <row r="136" spans="4:8" x14ac:dyDescent="0.3">
      <c r="D136" s="3" t="str">
        <v>134</v>
      </c>
      <c r="E136" s="3">
        <v>263.76</v>
      </c>
      <c r="F136" s="3">
        <v>40.199999999999996</v>
      </c>
      <c r="G136" s="3">
        <v>54.12</v>
      </c>
      <c r="H136" s="3">
        <v>23.52</v>
      </c>
    </row>
    <row r="137" spans="4:8" x14ac:dyDescent="0.3">
      <c r="D137" s="3" t="str">
        <v>135</v>
      </c>
      <c r="E137" s="3">
        <v>44.279999999999994</v>
      </c>
      <c r="F137" s="3">
        <v>46.32</v>
      </c>
      <c r="G137" s="3">
        <v>78.719999999999985</v>
      </c>
      <c r="H137" s="3">
        <v>12.96</v>
      </c>
    </row>
    <row r="138" spans="4:8" x14ac:dyDescent="0.3">
      <c r="D138" s="3" t="str">
        <v>136</v>
      </c>
      <c r="E138" s="3">
        <v>57.959999999999994</v>
      </c>
      <c r="F138" s="3">
        <v>56.4</v>
      </c>
      <c r="G138" s="3">
        <v>10.199999999999999</v>
      </c>
      <c r="H138" s="3">
        <v>13.92</v>
      </c>
    </row>
    <row r="139" spans="4:8" x14ac:dyDescent="0.3">
      <c r="D139" s="3" t="str">
        <v>137</v>
      </c>
      <c r="E139" s="3">
        <v>30.72</v>
      </c>
      <c r="F139" s="3">
        <v>46.8</v>
      </c>
      <c r="G139" s="3">
        <v>11.16</v>
      </c>
      <c r="H139" s="3">
        <v>11.4</v>
      </c>
    </row>
    <row r="140" spans="4:8" x14ac:dyDescent="0.3">
      <c r="D140" s="3" t="str">
        <v>138</v>
      </c>
      <c r="E140" s="3">
        <v>328.44</v>
      </c>
      <c r="F140" s="3">
        <v>34.68</v>
      </c>
      <c r="G140" s="3">
        <v>71.64</v>
      </c>
      <c r="H140" s="3">
        <v>24.96</v>
      </c>
    </row>
    <row r="141" spans="4:8" x14ac:dyDescent="0.3">
      <c r="D141" s="3" t="str">
        <v>139</v>
      </c>
      <c r="E141" s="3">
        <v>51.6</v>
      </c>
      <c r="F141" s="3">
        <v>31.08</v>
      </c>
      <c r="G141" s="3">
        <v>24.599999999999998</v>
      </c>
      <c r="H141" s="3">
        <v>11.52</v>
      </c>
    </row>
    <row r="142" spans="4:8" x14ac:dyDescent="0.3">
      <c r="D142" s="3" t="str">
        <v>140</v>
      </c>
      <c r="E142" s="3">
        <v>221.88</v>
      </c>
      <c r="F142" s="3">
        <v>52.68</v>
      </c>
      <c r="G142" s="3">
        <v>2.04</v>
      </c>
      <c r="H142" s="3">
        <v>24.84</v>
      </c>
    </row>
    <row r="143" spans="4:8" x14ac:dyDescent="0.3">
      <c r="D143" s="3" t="str">
        <v>141</v>
      </c>
      <c r="E143" s="3">
        <v>88.08</v>
      </c>
      <c r="F143" s="3">
        <v>20.399999999999999</v>
      </c>
      <c r="G143" s="3">
        <v>15.48</v>
      </c>
      <c r="H143" s="3">
        <v>13.08</v>
      </c>
    </row>
    <row r="144" spans="4:8" x14ac:dyDescent="0.3">
      <c r="D144" s="3" t="str">
        <v>142</v>
      </c>
      <c r="E144" s="3">
        <v>232.43999999999997</v>
      </c>
      <c r="F144" s="3">
        <v>42.48</v>
      </c>
      <c r="G144" s="3">
        <v>90.719999999999985</v>
      </c>
      <c r="H144" s="3">
        <v>23.04</v>
      </c>
    </row>
    <row r="145" spans="4:8" x14ac:dyDescent="0.3">
      <c r="D145" s="3" t="str">
        <v>143</v>
      </c>
      <c r="E145" s="3">
        <v>264.59999999999997</v>
      </c>
      <c r="F145" s="3">
        <v>39.840000000000003</v>
      </c>
      <c r="G145" s="3">
        <v>45.48</v>
      </c>
      <c r="H145" s="3">
        <v>24.12</v>
      </c>
    </row>
    <row r="146" spans="4:8" x14ac:dyDescent="0.3">
      <c r="D146" s="3" t="str">
        <v>144</v>
      </c>
      <c r="E146" s="3">
        <v>125.51999999999998</v>
      </c>
      <c r="F146" s="3">
        <v>6.84</v>
      </c>
      <c r="G146" s="3">
        <v>41.279999999999994</v>
      </c>
      <c r="H146" s="3">
        <v>12.48</v>
      </c>
    </row>
    <row r="147" spans="4:8" x14ac:dyDescent="0.3">
      <c r="D147" s="3" t="str">
        <v>145</v>
      </c>
      <c r="E147" s="3">
        <v>115.44</v>
      </c>
      <c r="F147" s="3">
        <v>17.760000000000002</v>
      </c>
      <c r="G147" s="3">
        <v>46.68</v>
      </c>
      <c r="H147" s="3">
        <v>13.68</v>
      </c>
    </row>
    <row r="148" spans="4:8" x14ac:dyDescent="0.3">
      <c r="D148" s="3" t="str">
        <v>146</v>
      </c>
      <c r="E148" s="3">
        <v>168.36</v>
      </c>
      <c r="F148" s="3">
        <v>2.2799999999999998</v>
      </c>
      <c r="G148" s="3">
        <v>10.799999999999999</v>
      </c>
      <c r="H148" s="3">
        <v>12.360000000000001</v>
      </c>
    </row>
    <row r="149" spans="4:8" x14ac:dyDescent="0.3">
      <c r="D149" s="3" t="str">
        <v>147</v>
      </c>
      <c r="E149" s="3">
        <v>288.12</v>
      </c>
      <c r="F149" s="3">
        <v>8.76</v>
      </c>
      <c r="G149" s="3">
        <v>10.44</v>
      </c>
      <c r="H149" s="3">
        <v>15.839999999999998</v>
      </c>
    </row>
    <row r="150" spans="4:8" x14ac:dyDescent="0.3">
      <c r="D150" s="3" t="str">
        <v>148</v>
      </c>
      <c r="E150" s="3">
        <v>291.83999999999997</v>
      </c>
      <c r="F150" s="3">
        <v>58.8</v>
      </c>
      <c r="G150" s="3">
        <v>53.16</v>
      </c>
      <c r="H150" s="3">
        <v>30.479999999999997</v>
      </c>
    </row>
    <row r="151" spans="4:8" x14ac:dyDescent="0.3">
      <c r="D151" s="3" t="str">
        <v>149</v>
      </c>
      <c r="E151" s="3">
        <v>45.6</v>
      </c>
      <c r="F151" s="3">
        <v>48.359999999999992</v>
      </c>
      <c r="G151" s="3">
        <v>14.28</v>
      </c>
      <c r="H151" s="3">
        <v>13.08</v>
      </c>
    </row>
    <row r="152" spans="4:8" x14ac:dyDescent="0.3">
      <c r="D152" s="3" t="str">
        <v>150</v>
      </c>
      <c r="E152" s="3">
        <v>53.64</v>
      </c>
      <c r="F152" s="3">
        <v>30.96</v>
      </c>
      <c r="G152" s="3">
        <v>24.720000000000002</v>
      </c>
      <c r="H152" s="3">
        <v>12.12</v>
      </c>
    </row>
    <row r="153" spans="4:8" x14ac:dyDescent="0.3">
      <c r="D153" s="3" t="str">
        <v>151</v>
      </c>
      <c r="E153" s="3">
        <v>336.84</v>
      </c>
      <c r="F153" s="3">
        <v>16.68</v>
      </c>
      <c r="G153" s="3">
        <v>44.4</v>
      </c>
      <c r="H153" s="3">
        <v>19.32</v>
      </c>
    </row>
    <row r="154" spans="4:8" x14ac:dyDescent="0.3">
      <c r="D154" s="3" t="str">
        <v>152</v>
      </c>
      <c r="E154" s="3">
        <v>145.19999999999999</v>
      </c>
      <c r="F154" s="3">
        <v>10.08</v>
      </c>
      <c r="G154" s="3">
        <v>58.44</v>
      </c>
      <c r="H154" s="3">
        <v>13.92</v>
      </c>
    </row>
    <row r="155" spans="4:8" x14ac:dyDescent="0.3">
      <c r="D155" s="3" t="str">
        <v>153</v>
      </c>
      <c r="E155" s="3">
        <v>237.11999999999998</v>
      </c>
      <c r="F155" s="3">
        <v>27.96</v>
      </c>
      <c r="G155" s="3">
        <v>17.04</v>
      </c>
      <c r="H155" s="3">
        <v>19.920000000000002</v>
      </c>
    </row>
    <row r="156" spans="4:8" x14ac:dyDescent="0.3">
      <c r="D156" s="3" t="str">
        <v>154</v>
      </c>
      <c r="E156" s="3">
        <v>205.56</v>
      </c>
      <c r="F156" s="3">
        <v>47.64</v>
      </c>
      <c r="G156" s="3">
        <v>45.24</v>
      </c>
      <c r="H156" s="3">
        <v>22.8</v>
      </c>
    </row>
    <row r="157" spans="4:8" x14ac:dyDescent="0.3">
      <c r="D157" s="3" t="str">
        <v>155</v>
      </c>
      <c r="E157" s="3">
        <v>225.36</v>
      </c>
      <c r="F157" s="3">
        <v>25.32</v>
      </c>
      <c r="G157" s="3">
        <v>11.4</v>
      </c>
      <c r="H157" s="3">
        <v>18.72</v>
      </c>
    </row>
    <row r="158" spans="4:8" x14ac:dyDescent="0.3">
      <c r="D158" s="3" t="str">
        <v>156</v>
      </c>
      <c r="E158" s="3">
        <v>4.919999999999999</v>
      </c>
      <c r="F158" s="3">
        <v>13.92</v>
      </c>
      <c r="G158" s="3">
        <v>6.84</v>
      </c>
      <c r="H158" s="3">
        <v>3.84</v>
      </c>
    </row>
    <row r="159" spans="4:8" x14ac:dyDescent="0.3">
      <c r="D159" s="3" t="str">
        <v>157</v>
      </c>
      <c r="E159" s="3">
        <v>112.68</v>
      </c>
      <c r="F159" s="3">
        <v>52.199999999999996</v>
      </c>
      <c r="G159" s="3">
        <v>60.599999999999994</v>
      </c>
      <c r="H159" s="3">
        <v>18.36</v>
      </c>
    </row>
    <row r="160" spans="4:8" x14ac:dyDescent="0.3">
      <c r="D160" s="3" t="str">
        <v>158</v>
      </c>
      <c r="E160" s="3">
        <v>179.76000000000002</v>
      </c>
      <c r="F160" s="3">
        <v>1.56</v>
      </c>
      <c r="G160" s="3">
        <v>29.16</v>
      </c>
      <c r="H160" s="3">
        <v>12.12</v>
      </c>
    </row>
    <row r="161" spans="4:8" x14ac:dyDescent="0.3">
      <c r="D161" s="3" t="str">
        <v>159</v>
      </c>
      <c r="E161" s="3">
        <v>14.04</v>
      </c>
      <c r="F161" s="3">
        <v>44.279999999999994</v>
      </c>
      <c r="G161" s="3">
        <v>54.24</v>
      </c>
      <c r="H161" s="3">
        <v>8.76</v>
      </c>
    </row>
    <row r="162" spans="4:8" x14ac:dyDescent="0.3">
      <c r="D162" s="3" t="str">
        <v>160</v>
      </c>
      <c r="E162" s="3">
        <v>158.04</v>
      </c>
      <c r="F162" s="3">
        <v>22.08</v>
      </c>
      <c r="G162" s="3">
        <v>41.52</v>
      </c>
      <c r="H162" s="3">
        <v>15.48</v>
      </c>
    </row>
    <row r="163" spans="4:8" x14ac:dyDescent="0.3">
      <c r="D163" s="3" t="str">
        <v>161</v>
      </c>
      <c r="E163" s="3">
        <v>207</v>
      </c>
      <c r="F163" s="3">
        <v>21.720000000000002</v>
      </c>
      <c r="G163" s="3">
        <v>36.839999999999996</v>
      </c>
      <c r="H163" s="3">
        <v>17.28</v>
      </c>
    </row>
    <row r="164" spans="4:8" x14ac:dyDescent="0.3">
      <c r="D164" s="3" t="str">
        <v>162</v>
      </c>
      <c r="E164" s="3">
        <v>102.84</v>
      </c>
      <c r="F164" s="3">
        <v>42.959999999999994</v>
      </c>
      <c r="G164" s="3">
        <v>59.16</v>
      </c>
      <c r="H164" s="3">
        <v>15.96</v>
      </c>
    </row>
    <row r="165" spans="4:8" x14ac:dyDescent="0.3">
      <c r="D165" s="3" t="str">
        <v>163</v>
      </c>
      <c r="E165" s="3">
        <v>226.08</v>
      </c>
      <c r="F165" s="3">
        <v>21.720000000000002</v>
      </c>
      <c r="G165" s="3">
        <v>30.72</v>
      </c>
      <c r="H165" s="3">
        <v>17.88</v>
      </c>
    </row>
    <row r="166" spans="4:8" x14ac:dyDescent="0.3">
      <c r="D166" s="3" t="str">
        <v>164</v>
      </c>
      <c r="E166" s="3">
        <v>196.2</v>
      </c>
      <c r="F166" s="3">
        <v>44.16</v>
      </c>
      <c r="G166" s="3">
        <v>8.8800000000000008</v>
      </c>
      <c r="H166" s="3">
        <v>21.599999999999998</v>
      </c>
    </row>
    <row r="167" spans="4:8" x14ac:dyDescent="0.3">
      <c r="D167" s="3" t="str">
        <v>165</v>
      </c>
      <c r="E167" s="3">
        <v>140.63999999999999</v>
      </c>
      <c r="F167" s="3">
        <v>17.639999999999997</v>
      </c>
      <c r="G167" s="3">
        <v>6.48</v>
      </c>
      <c r="H167" s="3">
        <v>14.28</v>
      </c>
    </row>
    <row r="168" spans="4:8" x14ac:dyDescent="0.3">
      <c r="D168" s="3" t="str">
        <v>166</v>
      </c>
      <c r="E168" s="3">
        <v>281.39999999999998</v>
      </c>
      <c r="F168" s="3">
        <v>4.08</v>
      </c>
      <c r="G168" s="3">
        <v>101.75999999999999</v>
      </c>
      <c r="H168" s="3">
        <v>14.28</v>
      </c>
    </row>
    <row r="169" spans="4:8" x14ac:dyDescent="0.3">
      <c r="D169" s="3" t="str">
        <v>167</v>
      </c>
      <c r="E169" s="3">
        <v>21.479999999999997</v>
      </c>
      <c r="F169" s="3">
        <v>45.12</v>
      </c>
      <c r="G169" s="3">
        <v>25.92</v>
      </c>
      <c r="H169" s="3">
        <v>9.6</v>
      </c>
    </row>
    <row r="170" spans="4:8" x14ac:dyDescent="0.3">
      <c r="D170" s="3" t="str">
        <v>168</v>
      </c>
      <c r="E170" s="3">
        <v>248.16</v>
      </c>
      <c r="F170" s="3">
        <v>6.24</v>
      </c>
      <c r="G170" s="3">
        <v>23.279999999999998</v>
      </c>
      <c r="H170" s="3">
        <v>14.639999999999999</v>
      </c>
    </row>
    <row r="171" spans="4:8" x14ac:dyDescent="0.3">
      <c r="D171" s="3" t="str">
        <v>169</v>
      </c>
      <c r="E171" s="3">
        <v>258.48</v>
      </c>
      <c r="F171" s="3">
        <v>28.32</v>
      </c>
      <c r="G171" s="3">
        <v>69.12</v>
      </c>
      <c r="H171" s="3">
        <v>20.52</v>
      </c>
    </row>
    <row r="172" spans="4:8" x14ac:dyDescent="0.3">
      <c r="D172" s="3" t="str">
        <v>170</v>
      </c>
      <c r="E172" s="3">
        <v>341.16</v>
      </c>
      <c r="F172" s="3">
        <v>12.719999999999999</v>
      </c>
      <c r="G172" s="3">
        <v>7.68</v>
      </c>
      <c r="H172" s="3">
        <v>18</v>
      </c>
    </row>
    <row r="173" spans="4:8" x14ac:dyDescent="0.3">
      <c r="D173" s="3" t="str">
        <v>171</v>
      </c>
      <c r="E173" s="3">
        <v>60</v>
      </c>
      <c r="F173" s="3">
        <v>13.92</v>
      </c>
      <c r="G173" s="3">
        <v>22.08</v>
      </c>
      <c r="H173" s="3">
        <v>10.08</v>
      </c>
    </row>
    <row r="174" spans="4:8" x14ac:dyDescent="0.3">
      <c r="D174" s="3" t="str">
        <v>172</v>
      </c>
      <c r="E174" s="3">
        <v>197.4</v>
      </c>
      <c r="F174" s="3">
        <v>25.08</v>
      </c>
      <c r="G174" s="3">
        <v>56.879999999999995</v>
      </c>
      <c r="H174" s="3">
        <v>17.399999999999999</v>
      </c>
    </row>
    <row r="175" spans="4:8" x14ac:dyDescent="0.3">
      <c r="D175" s="3" t="str">
        <v>173</v>
      </c>
      <c r="E175" s="3">
        <v>23.52</v>
      </c>
      <c r="F175" s="3">
        <v>24.12</v>
      </c>
      <c r="G175" s="3">
        <v>20.399999999999999</v>
      </c>
      <c r="H175" s="3">
        <v>9.1199999999999992</v>
      </c>
    </row>
    <row r="176" spans="4:8" x14ac:dyDescent="0.3">
      <c r="D176" s="3" t="str">
        <v>174</v>
      </c>
      <c r="E176" s="3">
        <v>202.08</v>
      </c>
      <c r="F176" s="3">
        <v>8.52</v>
      </c>
      <c r="G176" s="3">
        <v>15.36</v>
      </c>
      <c r="H176" s="3">
        <v>14.04</v>
      </c>
    </row>
    <row r="177" spans="4:8" x14ac:dyDescent="0.3">
      <c r="D177" s="3" t="str">
        <v>175</v>
      </c>
      <c r="E177" s="3">
        <v>266.88</v>
      </c>
      <c r="F177" s="3">
        <v>4.08</v>
      </c>
      <c r="G177" s="3">
        <v>15.719999999999999</v>
      </c>
      <c r="H177" s="3">
        <v>13.799999999999999</v>
      </c>
    </row>
    <row r="178" spans="4:8" x14ac:dyDescent="0.3">
      <c r="D178" s="3" t="str">
        <v>176</v>
      </c>
      <c r="E178" s="3">
        <v>332.28</v>
      </c>
      <c r="F178" s="3">
        <v>58.679999999999993</v>
      </c>
      <c r="G178" s="3">
        <v>50.16</v>
      </c>
      <c r="H178" s="3">
        <v>32.4</v>
      </c>
    </row>
    <row r="179" spans="4:8" x14ac:dyDescent="0.3">
      <c r="D179" s="3" t="str">
        <v>177</v>
      </c>
      <c r="E179" s="3">
        <v>298.08</v>
      </c>
      <c r="F179" s="3">
        <v>36.239999999999995</v>
      </c>
      <c r="G179" s="3">
        <v>24.36</v>
      </c>
      <c r="H179" s="3">
        <v>24.24</v>
      </c>
    </row>
    <row r="180" spans="4:8" x14ac:dyDescent="0.3">
      <c r="D180" s="3" t="str">
        <v>178</v>
      </c>
      <c r="E180" s="3">
        <v>204.23999999999998</v>
      </c>
      <c r="F180" s="3">
        <v>9.36</v>
      </c>
      <c r="G180" s="3">
        <v>42.24</v>
      </c>
      <c r="H180" s="3">
        <v>14.04</v>
      </c>
    </row>
    <row r="181" spans="4:8" x14ac:dyDescent="0.3">
      <c r="D181" s="3" t="str">
        <v>179</v>
      </c>
      <c r="E181" s="3">
        <v>332.03999999999996</v>
      </c>
      <c r="F181" s="3">
        <v>2.76</v>
      </c>
      <c r="G181" s="3">
        <v>28.439999999999998</v>
      </c>
      <c r="H181" s="3">
        <v>14.16</v>
      </c>
    </row>
    <row r="182" spans="4:8" x14ac:dyDescent="0.3">
      <c r="D182" s="3" t="str">
        <v>180</v>
      </c>
      <c r="E182" s="3">
        <v>198.72</v>
      </c>
      <c r="F182" s="3">
        <v>12</v>
      </c>
      <c r="G182" s="3">
        <v>21.12</v>
      </c>
      <c r="H182" s="3">
        <v>15.12</v>
      </c>
    </row>
    <row r="183" spans="4:8" x14ac:dyDescent="0.3">
      <c r="D183" s="3" t="str">
        <v>181</v>
      </c>
      <c r="E183" s="3">
        <v>187.92</v>
      </c>
      <c r="F183" s="3">
        <v>3.12</v>
      </c>
      <c r="G183" s="3">
        <v>9.9600000000000009</v>
      </c>
      <c r="H183" s="3">
        <v>12.6</v>
      </c>
    </row>
    <row r="184" spans="4:8" x14ac:dyDescent="0.3">
      <c r="D184" s="3" t="str">
        <v>182</v>
      </c>
      <c r="E184" s="3">
        <v>262.2</v>
      </c>
      <c r="F184" s="3">
        <v>6.48</v>
      </c>
      <c r="G184" s="3">
        <v>32.879999999999995</v>
      </c>
      <c r="H184" s="3">
        <v>14.639999999999999</v>
      </c>
    </row>
    <row r="185" spans="4:8" x14ac:dyDescent="0.3">
      <c r="D185" s="3" t="str">
        <v>183</v>
      </c>
      <c r="E185" s="3">
        <v>67.44</v>
      </c>
      <c r="F185" s="3">
        <v>6.84</v>
      </c>
      <c r="G185" s="3">
        <v>35.64</v>
      </c>
      <c r="H185" s="3">
        <v>10.44</v>
      </c>
    </row>
    <row r="186" spans="4:8" x14ac:dyDescent="0.3">
      <c r="D186" s="3" t="str">
        <v>184</v>
      </c>
      <c r="E186" s="3">
        <v>345.12</v>
      </c>
      <c r="F186" s="3">
        <v>51.6</v>
      </c>
      <c r="G186" s="3">
        <v>86.16</v>
      </c>
      <c r="H186" s="3">
        <v>31.439999999999998</v>
      </c>
    </row>
    <row r="187" spans="4:8" x14ac:dyDescent="0.3">
      <c r="D187" s="3" t="str">
        <v>185</v>
      </c>
      <c r="E187" s="3">
        <v>304.56</v>
      </c>
      <c r="F187" s="3">
        <v>25.56</v>
      </c>
      <c r="G187" s="3">
        <v>36</v>
      </c>
      <c r="H187" s="3">
        <v>21.12</v>
      </c>
    </row>
    <row r="188" spans="4:8" x14ac:dyDescent="0.3">
      <c r="D188" s="3" t="str">
        <v>186</v>
      </c>
      <c r="E188" s="3">
        <v>246</v>
      </c>
      <c r="F188" s="3">
        <v>54.12</v>
      </c>
      <c r="G188" s="3">
        <v>23.52</v>
      </c>
      <c r="H188" s="3">
        <v>27.12</v>
      </c>
    </row>
    <row r="189" spans="4:8" x14ac:dyDescent="0.3">
      <c r="D189" s="3" t="str">
        <v>187</v>
      </c>
      <c r="E189" s="3">
        <v>167.4</v>
      </c>
      <c r="F189" s="3">
        <v>2.52</v>
      </c>
      <c r="G189" s="3">
        <v>31.92</v>
      </c>
      <c r="H189" s="3">
        <v>12.360000000000001</v>
      </c>
    </row>
    <row r="190" spans="4:8" x14ac:dyDescent="0.3">
      <c r="D190" s="3" t="str">
        <v>188</v>
      </c>
      <c r="E190" s="3">
        <v>229.32</v>
      </c>
      <c r="F190" s="3">
        <v>34.44</v>
      </c>
      <c r="G190" s="3">
        <v>21.84</v>
      </c>
      <c r="H190" s="3">
        <v>20.76</v>
      </c>
    </row>
    <row r="191" spans="4:8" x14ac:dyDescent="0.3">
      <c r="D191" s="3" t="str">
        <v>189</v>
      </c>
      <c r="E191" s="3">
        <v>343.2</v>
      </c>
      <c r="F191" s="3">
        <v>16.68</v>
      </c>
      <c r="G191" s="3">
        <v>4.4400000000000004</v>
      </c>
      <c r="H191" s="3">
        <v>19.079999999999998</v>
      </c>
    </row>
    <row r="192" spans="4:8" x14ac:dyDescent="0.3">
      <c r="D192" s="3" t="str">
        <v>190</v>
      </c>
      <c r="E192" s="3">
        <v>22.439999999999998</v>
      </c>
      <c r="F192" s="3">
        <v>14.52</v>
      </c>
      <c r="G192" s="3">
        <v>28.08</v>
      </c>
      <c r="H192" s="3">
        <v>8.0399999999999991</v>
      </c>
    </row>
    <row r="193" spans="4:8" x14ac:dyDescent="0.3">
      <c r="D193" s="3" t="str">
        <v>191</v>
      </c>
      <c r="E193" s="3">
        <v>47.4</v>
      </c>
      <c r="F193" s="3">
        <v>49.32</v>
      </c>
      <c r="G193" s="3">
        <v>6.96</v>
      </c>
      <c r="H193" s="3">
        <v>12.96</v>
      </c>
    </row>
    <row r="194" spans="4:8" x14ac:dyDescent="0.3">
      <c r="D194" s="3" t="str">
        <v>192</v>
      </c>
      <c r="E194" s="3">
        <v>90.6</v>
      </c>
      <c r="F194" s="3">
        <v>12.96</v>
      </c>
      <c r="G194" s="3">
        <v>7.1999999999999993</v>
      </c>
      <c r="H194" s="3">
        <v>11.88</v>
      </c>
    </row>
    <row r="195" spans="4:8" x14ac:dyDescent="0.3">
      <c r="D195" s="3" t="str">
        <v>193</v>
      </c>
      <c r="E195" s="3">
        <v>20.639999999999997</v>
      </c>
      <c r="F195" s="3">
        <v>4.919999999999999</v>
      </c>
      <c r="G195" s="3">
        <v>37.92</v>
      </c>
      <c r="H195" s="3">
        <v>7.08</v>
      </c>
    </row>
    <row r="196" spans="4:8" x14ac:dyDescent="0.3">
      <c r="D196" s="3" t="str">
        <v>194</v>
      </c>
      <c r="E196" s="3">
        <v>200.16</v>
      </c>
      <c r="F196" s="3">
        <v>50.4</v>
      </c>
      <c r="G196" s="3">
        <v>4.32</v>
      </c>
      <c r="H196" s="3">
        <v>23.52</v>
      </c>
    </row>
    <row r="197" spans="4:8" x14ac:dyDescent="0.3">
      <c r="D197" s="3" t="str">
        <v>195</v>
      </c>
      <c r="E197" s="3">
        <v>179.64</v>
      </c>
      <c r="F197" s="3">
        <v>42.72</v>
      </c>
      <c r="G197" s="3">
        <v>7.1999999999999993</v>
      </c>
      <c r="H197" s="3">
        <v>20.76</v>
      </c>
    </row>
    <row r="198" spans="4:8" x14ac:dyDescent="0.3">
      <c r="D198" s="3" t="str">
        <v>196</v>
      </c>
      <c r="E198" s="3">
        <v>45.84</v>
      </c>
      <c r="F198" s="3">
        <v>4.4400000000000004</v>
      </c>
      <c r="G198" s="3">
        <v>16.559999999999999</v>
      </c>
      <c r="H198" s="3">
        <v>9.1199999999999992</v>
      </c>
    </row>
    <row r="199" spans="4:8" x14ac:dyDescent="0.3">
      <c r="D199" s="3" t="str">
        <v>197</v>
      </c>
      <c r="E199" s="3">
        <v>113.04</v>
      </c>
      <c r="F199" s="3">
        <v>5.88</v>
      </c>
      <c r="G199" s="3">
        <v>9.7199999999999989</v>
      </c>
      <c r="H199" s="3">
        <v>11.639999999999999</v>
      </c>
    </row>
    <row r="200" spans="4:8" x14ac:dyDescent="0.3">
      <c r="D200" s="3" t="str">
        <v>198</v>
      </c>
      <c r="E200" s="3">
        <v>212.4</v>
      </c>
      <c r="F200" s="3">
        <v>11.16</v>
      </c>
      <c r="G200" s="3">
        <v>7.68</v>
      </c>
      <c r="H200" s="3">
        <v>15.36</v>
      </c>
    </row>
    <row r="201" spans="4:8" x14ac:dyDescent="0.3">
      <c r="D201" s="3" t="str">
        <v>199</v>
      </c>
      <c r="E201" s="3">
        <v>340.32</v>
      </c>
      <c r="F201" s="3">
        <v>50.4</v>
      </c>
      <c r="G201" s="3">
        <v>79.44</v>
      </c>
      <c r="H201" s="3">
        <v>30.599999999999998</v>
      </c>
    </row>
    <row r="202" spans="4:8" x14ac:dyDescent="0.3">
      <c r="D202" s="3" t="str">
        <v>200</v>
      </c>
      <c r="E202" s="3">
        <v>278.52</v>
      </c>
      <c r="F202" s="3">
        <v>10.319999999999999</v>
      </c>
      <c r="G202" s="3">
        <v>10.44</v>
      </c>
      <c r="H202" s="3">
        <v>16.079999999999998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DE0C-3516-4B87-9CC4-A196C58D5EF0}">
  <sheetPr>
    <tabColor theme="6" tint="0.79998168889431442"/>
  </sheetPr>
  <dimension ref="B2:GX113"/>
  <sheetViews>
    <sheetView workbookViewId="0"/>
  </sheetViews>
  <sheetFormatPr defaultRowHeight="14.4" x14ac:dyDescent="0.3"/>
  <cols>
    <col min="2" max="2" width="57.33203125" customWidth="1"/>
    <col min="4" max="4" width="22.88671875" customWidth="1"/>
    <col min="5" max="12" width="11.6640625" customWidth="1"/>
  </cols>
  <sheetData>
    <row r="2" spans="2:8" x14ac:dyDescent="0.3">
      <c r="B2" s="1" t="s">
        <v>6</v>
      </c>
      <c r="D2" s="1" t="s">
        <v>9</v>
      </c>
    </row>
    <row r="3" spans="2:8" x14ac:dyDescent="0.3">
      <c r="B3" t="s">
        <v>10</v>
      </c>
    </row>
    <row r="4" spans="2:8" x14ac:dyDescent="0.3">
      <c r="B4" t="s">
        <v>11</v>
      </c>
      <c r="D4" s="3" t="str" cm="1">
        <f t="array" ref="D4:H10">_xll.RScript.Evaluate(B4)</f>
        <v>Index</v>
      </c>
      <c r="E4" s="3" t="str">
        <v>youtube</v>
      </c>
      <c r="F4" s="3" t="str">
        <v>facebook</v>
      </c>
      <c r="G4" s="3" t="str">
        <v>newspaper</v>
      </c>
      <c r="H4" s="3" t="str">
        <v>sales</v>
      </c>
    </row>
    <row r="5" spans="2:8" x14ac:dyDescent="0.3">
      <c r="D5" s="3" t="str">
        <v>1</v>
      </c>
      <c r="E5" s="3">
        <v>276.12</v>
      </c>
      <c r="F5" s="3">
        <v>45.359999999999992</v>
      </c>
      <c r="G5" s="3">
        <v>83.04</v>
      </c>
      <c r="H5" s="3">
        <v>26.52</v>
      </c>
    </row>
    <row r="6" spans="2:8" x14ac:dyDescent="0.3">
      <c r="D6" s="3" t="str">
        <v>2</v>
      </c>
      <c r="E6" s="3">
        <v>53.4</v>
      </c>
      <c r="F6" s="3">
        <v>47.16</v>
      </c>
      <c r="G6" s="3">
        <v>54.12</v>
      </c>
      <c r="H6" s="3">
        <v>12.48</v>
      </c>
    </row>
    <row r="7" spans="2:8" x14ac:dyDescent="0.3">
      <c r="D7" s="3" t="str">
        <v>3</v>
      </c>
      <c r="E7" s="3">
        <v>20.639999999999997</v>
      </c>
      <c r="F7" s="3">
        <v>55.08</v>
      </c>
      <c r="G7" s="3">
        <v>83.16</v>
      </c>
      <c r="H7" s="3">
        <v>11.16</v>
      </c>
    </row>
    <row r="8" spans="2:8" x14ac:dyDescent="0.3">
      <c r="D8" s="3" t="str">
        <v>4</v>
      </c>
      <c r="E8" s="3">
        <v>181.79999999999998</v>
      </c>
      <c r="F8" s="3">
        <v>49.559999999999995</v>
      </c>
      <c r="G8" s="3">
        <v>70.2</v>
      </c>
      <c r="H8" s="3">
        <v>22.2</v>
      </c>
    </row>
    <row r="9" spans="2:8" x14ac:dyDescent="0.3">
      <c r="D9" s="3" t="str">
        <v>5</v>
      </c>
      <c r="E9" s="3">
        <v>216.96</v>
      </c>
      <c r="F9" s="3">
        <v>12.96</v>
      </c>
      <c r="G9" s="3">
        <v>70.08</v>
      </c>
      <c r="H9" s="3">
        <v>15.48</v>
      </c>
    </row>
    <row r="10" spans="2:8" x14ac:dyDescent="0.3">
      <c r="D10" s="3" t="str">
        <v>6</v>
      </c>
      <c r="E10" s="3">
        <v>10.44</v>
      </c>
      <c r="F10" s="3">
        <v>58.679999999999993</v>
      </c>
      <c r="G10" s="3">
        <v>90</v>
      </c>
      <c r="H10" s="3">
        <v>8.64</v>
      </c>
    </row>
    <row r="12" spans="2:8" x14ac:dyDescent="0.3">
      <c r="B12" t="s">
        <v>13</v>
      </c>
    </row>
    <row r="13" spans="2:8" x14ac:dyDescent="0.3">
      <c r="B13" t="s">
        <v>12</v>
      </c>
    </row>
    <row r="14" spans="2:8" x14ac:dyDescent="0.3">
      <c r="B14" t="str">
        <f>"smodel &lt;- lm("&amp;B13&amp;", data = marketing)"</f>
        <v>smodel &lt;- lm(sales ~ youtube, data = marketing)</v>
      </c>
      <c r="D14" t="str" cm="1">
        <f t="array" ref="D14">_xll.RScript.Evaluate(B14)</f>
        <v>smodel</v>
      </c>
    </row>
    <row r="17" spans="2:11" x14ac:dyDescent="0.3">
      <c r="B17" t="s">
        <v>14</v>
      </c>
    </row>
    <row r="18" spans="2:11" x14ac:dyDescent="0.3">
      <c r="B18" t="s">
        <v>15</v>
      </c>
      <c r="D18" t="str" cm="1">
        <f t="array" ref="D18">_xll.RScript.Evaluate(B18)</f>
        <v>sresidual_summary</v>
      </c>
      <c r="E18" s="3" t="str" cm="1">
        <f t="array" ref="E18:J18">TRANSPOSE(_xll.RScript.Evaluate("names("&amp;D18&amp;")"))</f>
        <v>Min.</v>
      </c>
      <c r="F18" s="3" t="str">
        <v>1st Qu.</v>
      </c>
      <c r="G18" s="3" t="str">
        <v>Median</v>
      </c>
      <c r="H18" s="3" t="str">
        <v>Mean</v>
      </c>
      <c r="I18" s="3" t="str">
        <v>3rd Qu.</v>
      </c>
      <c r="J18" s="3" t="str">
        <v>Max.</v>
      </c>
    </row>
    <row r="19" spans="2:11" x14ac:dyDescent="0.3">
      <c r="E19" s="6" cm="1">
        <f t="array" ref="E19:J19">TRANSPOSE(_xll.RScript.Evaluate(D18))</f>
        <v>-10.063178348333107</v>
      </c>
      <c r="F19" s="6">
        <v>-2.3454261855222045</v>
      </c>
      <c r="G19" s="6">
        <v>-0.22951858579098094</v>
      </c>
      <c r="H19" s="6">
        <v>2.5282076779320485E-16</v>
      </c>
      <c r="I19" s="6">
        <v>2.4805307464961546</v>
      </c>
      <c r="J19" s="6">
        <v>8.6548424024936121</v>
      </c>
    </row>
    <row r="21" spans="2:11" x14ac:dyDescent="0.3">
      <c r="B21" t="s">
        <v>16</v>
      </c>
    </row>
    <row r="22" spans="2:11" x14ac:dyDescent="0.3">
      <c r="B22" t="s">
        <v>17</v>
      </c>
      <c r="D22" t="str" cm="1">
        <f t="array" ref="D22">_xll.RScript.Evaluate(B22)</f>
        <v>smodel_summary_coef</v>
      </c>
      <c r="E22" s="4" t="s">
        <v>21</v>
      </c>
      <c r="F22" s="4" t="s">
        <v>22</v>
      </c>
      <c r="G22" s="4" t="s">
        <v>23</v>
      </c>
      <c r="H22" s="4" t="s">
        <v>24</v>
      </c>
      <c r="J22" s="4" t="s">
        <v>25</v>
      </c>
      <c r="K22" s="4" t="s">
        <v>26</v>
      </c>
    </row>
    <row r="23" spans="2:11" x14ac:dyDescent="0.3">
      <c r="B23" t="s">
        <v>18</v>
      </c>
      <c r="D23" s="4" t="s">
        <v>19</v>
      </c>
      <c r="E23" s="6" cm="1">
        <f t="array" ref="E23:H24">_xll.RScript.Evaluate(D22)</f>
        <v>8.4391122589532337</v>
      </c>
      <c r="F23" s="6">
        <v>0.5494115283281743</v>
      </c>
      <c r="G23" s="6">
        <v>15.360275174117545</v>
      </c>
      <c r="H23" s="6">
        <v>1.4063004765085897E-35</v>
      </c>
      <c r="J23" s="5" cm="1">
        <f t="array" ref="J23:K24">_xll.RScript.Evaluate(B23)</f>
        <v>7.3556631225653133</v>
      </c>
      <c r="K23" s="5">
        <v>9.5225613953411532</v>
      </c>
    </row>
    <row r="24" spans="2:11" x14ac:dyDescent="0.3">
      <c r="D24" s="4" t="s">
        <v>20</v>
      </c>
      <c r="E24" s="6">
        <v>4.7536640433019757E-2</v>
      </c>
      <c r="F24" s="6">
        <v>2.6906071877968707E-3</v>
      </c>
      <c r="G24" s="6">
        <v>17.667625600875549</v>
      </c>
      <c r="H24" s="6">
        <v>1.467389700194634E-42</v>
      </c>
      <c r="J24" s="5">
        <v>4.2230716032692316E-2</v>
      </c>
      <c r="K24" s="5">
        <v>5.2842564833347198E-2</v>
      </c>
    </row>
    <row r="26" spans="2:11" x14ac:dyDescent="0.3">
      <c r="B26" t="s">
        <v>27</v>
      </c>
    </row>
    <row r="27" spans="2:11" x14ac:dyDescent="0.3">
      <c r="B27" t="s">
        <v>28</v>
      </c>
      <c r="D27" s="5" t="str" cm="1">
        <f t="array" ref="D27">_xll.RScript.Evaluate(B27)</f>
        <v>smodel_summary</v>
      </c>
    </row>
    <row r="28" spans="2:11" x14ac:dyDescent="0.3">
      <c r="B28" t="s">
        <v>29</v>
      </c>
      <c r="D28" s="4" t="s">
        <v>32</v>
      </c>
      <c r="E28" s="6" cm="1">
        <f t="array" ref="E28">_xll.RScript.Evaluate(B28)</f>
        <v>3.910387642380555</v>
      </c>
    </row>
    <row r="29" spans="2:11" x14ac:dyDescent="0.3">
      <c r="B29" t="s">
        <v>30</v>
      </c>
      <c r="D29" s="4" t="s">
        <v>33</v>
      </c>
      <c r="E29" s="6" cm="1">
        <f t="array" ref="E29">_xll.RScript.Evaluate(B29)</f>
        <v>0.61187505085007099</v>
      </c>
    </row>
    <row r="30" spans="2:11" x14ac:dyDescent="0.3">
      <c r="B30" t="s">
        <v>31</v>
      </c>
      <c r="D30" s="4" t="s">
        <v>34</v>
      </c>
      <c r="E30" s="6" cm="1">
        <f t="array" ref="E30">_xll.RScript.Evaluate(B30)</f>
        <v>0.60991482383416229</v>
      </c>
    </row>
    <row r="32" spans="2:11" x14ac:dyDescent="0.3">
      <c r="D32" s="4"/>
      <c r="E32" s="8" t="s">
        <v>35</v>
      </c>
      <c r="F32" s="4" t="s">
        <v>36</v>
      </c>
      <c r="G32" s="4" t="s">
        <v>37</v>
      </c>
    </row>
    <row r="33" spans="2:12" x14ac:dyDescent="0.3">
      <c r="B33" t="s">
        <v>38</v>
      </c>
      <c r="D33" s="4" t="s">
        <v>39</v>
      </c>
      <c r="E33" s="6" cm="1">
        <f t="array" ref="E33:G33">TRANSPOSE(_xll.RScript.Evaluate(B33))</f>
        <v>312.14499437271286</v>
      </c>
      <c r="F33" s="3">
        <v>1</v>
      </c>
      <c r="G33" s="3">
        <v>198</v>
      </c>
    </row>
    <row r="36" spans="2:12" x14ac:dyDescent="0.3">
      <c r="B36" t="s">
        <v>40</v>
      </c>
      <c r="D36" s="3" t="str" cm="1">
        <f t="array" ref="D36:I38">_xll.RScript.Evaluate(B36)</f>
        <v>Index</v>
      </c>
      <c r="E36" s="3" t="str">
        <v>Df</v>
      </c>
      <c r="F36" s="3" t="str">
        <v>Sum Sq</v>
      </c>
      <c r="G36" s="3" t="str">
        <v>Mean Sq</v>
      </c>
      <c r="H36" s="3" t="str">
        <v>F value</v>
      </c>
      <c r="I36" s="3" t="str">
        <v>Pr(&gt;F)</v>
      </c>
    </row>
    <row r="37" spans="2:12" x14ac:dyDescent="0.3">
      <c r="D37" s="3" t="str">
        <v>youtube</v>
      </c>
      <c r="E37" s="3">
        <v>1</v>
      </c>
      <c r="F37" s="3">
        <v>4773.0501602908571</v>
      </c>
      <c r="G37" s="3">
        <v>4773.0501602908571</v>
      </c>
      <c r="H37" s="3">
        <v>312.14499437271309</v>
      </c>
      <c r="I37" s="6">
        <v>1.467389700194634E-42</v>
      </c>
    </row>
    <row r="38" spans="2:12" x14ac:dyDescent="0.3">
      <c r="D38" s="3" t="str">
        <v>Residuals</v>
      </c>
      <c r="E38" s="3">
        <v>198</v>
      </c>
      <c r="F38" s="3">
        <v>3027.644039709146</v>
      </c>
      <c r="G38" s="3">
        <v>15.291131513682556</v>
      </c>
      <c r="H38" s="3" t="str">
        <v/>
      </c>
      <c r="I38" s="3" t="str">
        <v/>
      </c>
    </row>
    <row r="47" spans="2:12" x14ac:dyDescent="0.3">
      <c r="B47" t="s">
        <v>41</v>
      </c>
    </row>
    <row r="48" spans="2:12" x14ac:dyDescent="0.3">
      <c r="D48" s="3" t="s">
        <v>42</v>
      </c>
      <c r="E48" s="3"/>
      <c r="F48" s="3"/>
      <c r="G48" s="3"/>
      <c r="H48" s="3"/>
      <c r="I48" s="3"/>
      <c r="J48" s="3"/>
      <c r="K48" s="3"/>
      <c r="L48" s="3"/>
    </row>
    <row r="49" spans="4:12" ht="15" thickBot="1" x14ac:dyDescent="0.35">
      <c r="D49" s="3"/>
      <c r="E49" s="3"/>
      <c r="F49" s="3"/>
      <c r="G49" s="3"/>
      <c r="H49" s="3"/>
      <c r="I49" s="3"/>
      <c r="J49" s="3"/>
      <c r="K49" s="3"/>
      <c r="L49" s="3"/>
    </row>
    <row r="50" spans="4:12" x14ac:dyDescent="0.3">
      <c r="D50" s="9" t="s">
        <v>43</v>
      </c>
      <c r="E50" s="9"/>
      <c r="F50" s="3"/>
      <c r="G50" s="3"/>
      <c r="H50" s="3"/>
      <c r="I50" s="3"/>
      <c r="J50" s="3"/>
      <c r="K50" s="3"/>
      <c r="L50" s="3"/>
    </row>
    <row r="51" spans="4:12" x14ac:dyDescent="0.3">
      <c r="D51" s="3" t="s">
        <v>44</v>
      </c>
      <c r="E51" s="6">
        <v>0.78222442486160648</v>
      </c>
      <c r="F51" s="3"/>
      <c r="G51" s="3"/>
      <c r="H51" s="3"/>
      <c r="I51" s="3"/>
      <c r="J51" s="3"/>
      <c r="K51" s="3"/>
      <c r="L51" s="3"/>
    </row>
    <row r="52" spans="4:12" x14ac:dyDescent="0.3">
      <c r="D52" s="3" t="s">
        <v>45</v>
      </c>
      <c r="E52" s="6">
        <v>0.61187505085007099</v>
      </c>
      <c r="F52" s="3"/>
      <c r="G52" s="3"/>
      <c r="H52" s="3"/>
      <c r="I52" s="3"/>
      <c r="J52" s="3"/>
      <c r="K52" s="3"/>
      <c r="L52" s="3"/>
    </row>
    <row r="53" spans="4:12" x14ac:dyDescent="0.3">
      <c r="D53" s="3" t="s">
        <v>46</v>
      </c>
      <c r="E53" s="6">
        <v>0.60991482383416229</v>
      </c>
      <c r="F53" s="3"/>
      <c r="G53" s="3"/>
      <c r="H53" s="3"/>
      <c r="I53" s="3"/>
      <c r="J53" s="3"/>
      <c r="K53" s="3"/>
      <c r="L53" s="3"/>
    </row>
    <row r="54" spans="4:12" x14ac:dyDescent="0.3">
      <c r="D54" s="3" t="s">
        <v>47</v>
      </c>
      <c r="E54" s="6">
        <v>3.910387642380555</v>
      </c>
      <c r="F54" s="3"/>
      <c r="G54" s="3"/>
      <c r="H54" s="3"/>
      <c r="I54" s="3"/>
      <c r="J54" s="3"/>
      <c r="K54" s="3"/>
      <c r="L54" s="3"/>
    </row>
    <row r="55" spans="4:12" ht="15" thickBot="1" x14ac:dyDescent="0.35">
      <c r="D55" s="10" t="s">
        <v>48</v>
      </c>
      <c r="E55" s="10">
        <v>200</v>
      </c>
      <c r="F55" s="3"/>
      <c r="G55" s="3"/>
      <c r="H55" s="3"/>
      <c r="I55" s="3"/>
      <c r="J55" s="3"/>
      <c r="K55" s="3"/>
      <c r="L55" s="3"/>
    </row>
    <row r="56" spans="4:12" x14ac:dyDescent="0.3">
      <c r="D56" s="3"/>
      <c r="E56" s="3"/>
      <c r="F56" s="3"/>
      <c r="G56" s="3"/>
      <c r="H56" s="3"/>
      <c r="I56" s="3"/>
      <c r="J56" s="3"/>
      <c r="K56" s="3"/>
      <c r="L56" s="3"/>
    </row>
    <row r="57" spans="4:12" ht="15" thickBot="1" x14ac:dyDescent="0.35">
      <c r="D57" s="3" t="s">
        <v>49</v>
      </c>
      <c r="E57" s="3"/>
      <c r="F57" s="3"/>
      <c r="G57" s="3"/>
      <c r="H57" s="3"/>
      <c r="I57" s="3"/>
      <c r="J57" s="3"/>
      <c r="K57" s="3"/>
      <c r="L57" s="3"/>
    </row>
    <row r="58" spans="4:12" x14ac:dyDescent="0.3">
      <c r="D58" s="11"/>
      <c r="E58" s="11" t="s">
        <v>50</v>
      </c>
      <c r="F58" s="11" t="s">
        <v>51</v>
      </c>
      <c r="G58" s="11" t="s">
        <v>52</v>
      </c>
      <c r="H58" s="11" t="s">
        <v>35</v>
      </c>
      <c r="I58" s="11" t="s">
        <v>53</v>
      </c>
      <c r="J58" s="3"/>
      <c r="K58" s="3"/>
      <c r="L58" s="3"/>
    </row>
    <row r="59" spans="4:12" x14ac:dyDescent="0.3">
      <c r="D59" s="3" t="s">
        <v>54</v>
      </c>
      <c r="E59" s="3">
        <v>1</v>
      </c>
      <c r="F59" s="3">
        <v>4773.0501602908535</v>
      </c>
      <c r="G59" s="3">
        <v>4773.0501602908535</v>
      </c>
      <c r="H59" s="3">
        <v>312.14499437271286</v>
      </c>
      <c r="I59" s="7">
        <v>1.4673897001946566E-42</v>
      </c>
      <c r="J59" s="3"/>
      <c r="K59" s="3"/>
      <c r="L59" s="3"/>
    </row>
    <row r="60" spans="4:12" x14ac:dyDescent="0.3">
      <c r="D60" s="3" t="s">
        <v>55</v>
      </c>
      <c r="E60" s="3">
        <v>198</v>
      </c>
      <c r="F60" s="3">
        <v>3027.644039709146</v>
      </c>
      <c r="G60" s="3">
        <v>15.291131513682556</v>
      </c>
      <c r="H60" s="3"/>
      <c r="I60" s="3"/>
      <c r="J60" s="3"/>
      <c r="K60" s="3"/>
      <c r="L60" s="3"/>
    </row>
    <row r="61" spans="4:12" ht="15" thickBot="1" x14ac:dyDescent="0.35">
      <c r="D61" s="10" t="s">
        <v>56</v>
      </c>
      <c r="E61" s="10">
        <v>199</v>
      </c>
      <c r="F61" s="10">
        <v>7800.6941999999999</v>
      </c>
      <c r="G61" s="10"/>
      <c r="H61" s="10"/>
      <c r="I61" s="10"/>
      <c r="J61" s="3"/>
      <c r="K61" s="3"/>
      <c r="L61" s="3"/>
    </row>
    <row r="62" spans="4:12" ht="15" thickBot="1" x14ac:dyDescent="0.35">
      <c r="D62" s="3"/>
      <c r="E62" s="3"/>
      <c r="F62" s="3"/>
      <c r="G62" s="3"/>
      <c r="H62" s="3"/>
      <c r="I62" s="3"/>
      <c r="J62" s="3"/>
      <c r="K62" s="3"/>
      <c r="L62" s="3"/>
    </row>
    <row r="63" spans="4:12" x14ac:dyDescent="0.3">
      <c r="D63" s="11"/>
      <c r="E63" s="11" t="s">
        <v>57</v>
      </c>
      <c r="F63" s="11" t="s">
        <v>47</v>
      </c>
      <c r="G63" s="11" t="s">
        <v>58</v>
      </c>
      <c r="H63" s="11" t="s">
        <v>59</v>
      </c>
      <c r="I63" s="11" t="s">
        <v>60</v>
      </c>
      <c r="J63" s="11" t="s">
        <v>61</v>
      </c>
      <c r="K63" s="11" t="s">
        <v>62</v>
      </c>
      <c r="L63" s="11" t="s">
        <v>63</v>
      </c>
    </row>
    <row r="64" spans="4:12" x14ac:dyDescent="0.3">
      <c r="D64" s="3" t="s">
        <v>64</v>
      </c>
      <c r="E64" s="6">
        <v>8.4391122589532319</v>
      </c>
      <c r="F64" s="6">
        <v>0.54941152832817419</v>
      </c>
      <c r="G64" s="6">
        <v>15.360275174117545</v>
      </c>
      <c r="H64" s="6">
        <v>1.4063004765085509E-35</v>
      </c>
      <c r="I64" s="6">
        <v>7.3556631225653151</v>
      </c>
      <c r="J64" s="6">
        <v>9.5225613953411496</v>
      </c>
      <c r="K64" s="6">
        <v>7.3556631225653151</v>
      </c>
      <c r="L64" s="6">
        <v>9.5225613953411496</v>
      </c>
    </row>
    <row r="65" spans="2:206" ht="15" thickBot="1" x14ac:dyDescent="0.35">
      <c r="D65" s="10" t="s">
        <v>20</v>
      </c>
      <c r="E65" s="12">
        <v>4.753664043301975E-2</v>
      </c>
      <c r="F65" s="12">
        <v>2.6906071877968707E-3</v>
      </c>
      <c r="G65" s="12">
        <v>17.667625600875546</v>
      </c>
      <c r="H65" s="12">
        <v>1.4673897001946566E-42</v>
      </c>
      <c r="I65" s="12">
        <v>4.2230716032692323E-2</v>
      </c>
      <c r="J65" s="12">
        <v>5.2842564833347178E-2</v>
      </c>
      <c r="K65" s="12">
        <v>4.2230716032692323E-2</v>
      </c>
      <c r="L65" s="12">
        <v>5.2842564833347178E-2</v>
      </c>
    </row>
    <row r="69" spans="2:206" x14ac:dyDescent="0.3">
      <c r="B69" t="s">
        <v>67</v>
      </c>
    </row>
    <row r="70" spans="2:206" x14ac:dyDescent="0.3">
      <c r="B70" t="str">
        <f>D14</f>
        <v>smodel</v>
      </c>
      <c r="D70" s="4" t="str" cm="1">
        <f t="array" ref="D70:D81">_xll.RScript.Evaluate(B70)</f>
        <v>coefficients</v>
      </c>
      <c r="E70" s="3" cm="1">
        <f t="array" ref="E70:F70">TRANSPOSE(_xll.RScript.Evaluate($B$70&amp;"$"&amp;D70))</f>
        <v>8.4391122589532337</v>
      </c>
      <c r="F70" s="3">
        <v>4.7536640433019757E-2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</row>
    <row r="71" spans="2:206" x14ac:dyDescent="0.3">
      <c r="D71" s="4" t="str">
        <v>residuals</v>
      </c>
      <c r="E71" s="3" cm="1">
        <f t="array" ref="E71:GV71">TRANSPOSE(_xll.RScript.Evaluate($B$70&amp;"$"&amp;D71))</f>
        <v>4.9550705846813932</v>
      </c>
      <c r="F71" s="3">
        <v>1.5024311419235032</v>
      </c>
      <c r="G71" s="3">
        <v>1.7397314825092418</v>
      </c>
      <c r="H71" s="3">
        <v>5.1187265103237785</v>
      </c>
      <c r="I71" s="3">
        <v>-3.2726617673011962</v>
      </c>
      <c r="J71" s="3">
        <v>-0.295394785073958</v>
      </c>
      <c r="K71" s="3">
        <v>2.4408595511684061</v>
      </c>
      <c r="L71" s="3">
        <v>0.54420272498799704</v>
      </c>
      <c r="M71" s="3">
        <v>-3.169690388221996</v>
      </c>
      <c r="N71" s="3">
        <v>-7.1164971691740471</v>
      </c>
      <c r="O71" s="3">
        <v>-1.8897185781003598</v>
      </c>
      <c r="P71" s="3">
        <v>0.1935476998835598</v>
      </c>
      <c r="Q71" s="3">
        <v>1.2432412902797232</v>
      </c>
      <c r="R71" s="3">
        <v>-2.3608991896165437</v>
      </c>
      <c r="S71" s="3">
        <v>2.7182137661915728</v>
      </c>
      <c r="T71" s="3">
        <v>7.2944962923122976</v>
      </c>
      <c r="U71" s="3">
        <v>2.6933066754162813</v>
      </c>
      <c r="V71" s="3">
        <v>4.7887149996246601</v>
      </c>
      <c r="W71" s="3">
        <v>1.173445119488808</v>
      </c>
      <c r="X71" s="3">
        <v>0.6783111781061959</v>
      </c>
      <c r="Y71" s="3">
        <v>0.70248501636095106</v>
      </c>
      <c r="Z71" s="3">
        <v>-6.981350385511897</v>
      </c>
      <c r="AA71" s="3">
        <v>-2.4720926434122665</v>
      </c>
      <c r="AB71" s="3">
        <v>-2.8622502719833234</v>
      </c>
      <c r="AC71" s="3">
        <v>-0.35295149772578926</v>
      </c>
      <c r="AD71" s="3">
        <v>-9.0359715827623024</v>
      </c>
      <c r="AE71" s="3">
        <v>1.4093046395925417</v>
      </c>
      <c r="AF71" s="3">
        <v>-3.0553691005148838</v>
      </c>
      <c r="AG71" s="3">
        <v>4.8348373364388575E-2</v>
      </c>
      <c r="AH71" s="3">
        <v>0.13358356356133522</v>
      </c>
      <c r="AI71" s="3">
        <v>0.53270936164898508</v>
      </c>
      <c r="AJ71" s="3">
        <v>-0.59937630481874771</v>
      </c>
      <c r="AK71" s="3">
        <v>-2.4637859990606557</v>
      </c>
      <c r="AL71" s="3">
        <v>-2.7099902977652883</v>
      </c>
      <c r="AM71" s="3">
        <v>-2.4982200462812201</v>
      </c>
      <c r="AN71" s="3">
        <v>-9.6617939076078407</v>
      </c>
      <c r="AO71" s="3">
        <v>6.8158525431592016</v>
      </c>
      <c r="AP71" s="3">
        <v>4.9397032926308748</v>
      </c>
      <c r="AQ71" s="3">
        <v>1.2222926978509863</v>
      </c>
      <c r="AR71" s="3">
        <v>4.3548629185725671</v>
      </c>
      <c r="AS71" s="3">
        <v>-7.0515884177028809E-2</v>
      </c>
      <c r="AT71" s="3">
        <v>1.984105313073373</v>
      </c>
      <c r="AU71" s="3">
        <v>-0.34722141631474901</v>
      </c>
      <c r="AV71" s="3">
        <v>-4.7615093456633746</v>
      </c>
      <c r="AW71" s="3">
        <v>0.32908413120421209</v>
      </c>
      <c r="AX71" s="3">
        <v>-0.54751114673934131</v>
      </c>
      <c r="AY71" s="3">
        <v>-0.83595623516347917</v>
      </c>
      <c r="AZ71" s="3">
        <v>5.7160396931890434</v>
      </c>
      <c r="BA71" s="3">
        <v>-3.6395019066117342</v>
      </c>
      <c r="BB71" s="3">
        <v>-0.61535375291605887</v>
      </c>
      <c r="BC71" s="3">
        <v>-6.1564971691740462</v>
      </c>
      <c r="BD71" s="3">
        <v>-1.3263266983234532</v>
      </c>
      <c r="BE71" s="3">
        <v>6.3365729534002009</v>
      </c>
      <c r="BF71" s="3">
        <v>6.5846590893634795</v>
      </c>
      <c r="BG71" s="3">
        <v>0.81543721094162303</v>
      </c>
      <c r="BH71" s="3">
        <v>8.6548424024936121</v>
      </c>
      <c r="BI71" s="3">
        <v>-2.2555332291464851</v>
      </c>
      <c r="BJ71" s="3">
        <v>-0.36850077132598014</v>
      </c>
      <c r="BK71" s="3">
        <v>8.0960191771100902</v>
      </c>
      <c r="BL71" s="3">
        <v>1.6217235739620541</v>
      </c>
      <c r="BM71" s="3">
        <v>-1.7709645747531018</v>
      </c>
      <c r="BN71" s="3">
        <v>5.6952987668690946</v>
      </c>
      <c r="BO71" s="3">
        <v>-3.2497339256991844</v>
      </c>
      <c r="BP71" s="3">
        <v>2.5024721740814151</v>
      </c>
      <c r="BQ71" s="3">
        <v>5.6824234681240995</v>
      </c>
      <c r="BR71" s="3">
        <v>-1.2151460868072674</v>
      </c>
      <c r="BS71" s="3">
        <v>1.1640027326786213</v>
      </c>
      <c r="BT71" s="3">
        <v>-0.30533707373681462</v>
      </c>
      <c r="BU71" s="3">
        <v>0.69864961448809915</v>
      </c>
      <c r="BV71" s="3">
        <v>5.9537553659923512</v>
      </c>
      <c r="BW71" s="3">
        <v>2.1634336087896915</v>
      </c>
      <c r="BX71" s="3">
        <v>0.17745999759208522</v>
      </c>
      <c r="BY71" s="3">
        <v>0.59210938472085284</v>
      </c>
      <c r="BZ71" s="3">
        <v>-2.6206017853925392</v>
      </c>
      <c r="CA71" s="3">
        <v>-0.21229514104092984</v>
      </c>
      <c r="CB71" s="3">
        <v>1.0368446730651262</v>
      </c>
      <c r="CC71" s="3">
        <v>-1.7278213932428841</v>
      </c>
      <c r="CD71" s="3">
        <v>1.7270895344321118</v>
      </c>
      <c r="CE71" s="3">
        <v>-2.3871496889592008</v>
      </c>
      <c r="CF71" s="3">
        <v>-1.856212607229581</v>
      </c>
      <c r="CG71" s="3">
        <v>1.3627285461475176</v>
      </c>
      <c r="CH71" s="3">
        <v>-7.3582559099589941</v>
      </c>
      <c r="CI71" s="3">
        <v>0.82547691151910396</v>
      </c>
      <c r="CJ71" s="3">
        <v>3.9790802943045072</v>
      </c>
      <c r="CK71" s="3">
        <v>5.4220004621071087</v>
      </c>
      <c r="CL71" s="3">
        <v>-1.2200069769445308</v>
      </c>
      <c r="CM71" s="3">
        <v>1.6084329429994795</v>
      </c>
      <c r="CN71" s="3">
        <v>4.4461204259244234</v>
      </c>
      <c r="CO71" s="3">
        <v>2.0039053207639959</v>
      </c>
      <c r="CP71" s="3">
        <v>5.3374599975920862</v>
      </c>
      <c r="CQ71" s="3">
        <v>-2.6601172311386949</v>
      </c>
      <c r="CR71" s="3">
        <v>-1.3105697586144691</v>
      </c>
      <c r="CS71" s="3">
        <v>2.4224157943246891</v>
      </c>
      <c r="CT71" s="3">
        <v>3.8885560394731797</v>
      </c>
      <c r="CU71" s="3">
        <v>-0.76563447796081785</v>
      </c>
      <c r="CV71" s="3">
        <v>2.5256076817922155</v>
      </c>
      <c r="CW71" s="3">
        <v>-5.6710004384308741</v>
      </c>
      <c r="CX71" s="3">
        <v>-0.38654203823165556</v>
      </c>
      <c r="CY71" s="3">
        <v>5.5152500609117796</v>
      </c>
      <c r="CZ71" s="3">
        <v>4.4885431971936418</v>
      </c>
      <c r="DA71" s="3">
        <v>-7.0856908577175428</v>
      </c>
      <c r="DB71" s="3">
        <v>3.2130554718303053</v>
      </c>
      <c r="DC71" s="3">
        <v>-6.6628322381517879</v>
      </c>
      <c r="DD71" s="3">
        <v>-1.5176739437905273</v>
      </c>
      <c r="DE71" s="3">
        <v>2.8130144396724046</v>
      </c>
      <c r="DF71" s="3">
        <v>6.7345244821906602</v>
      </c>
      <c r="DG71" s="3">
        <v>-1.2252114719438243</v>
      </c>
      <c r="DH71" s="3">
        <v>-3.1558870131272148</v>
      </c>
      <c r="DI71" s="3">
        <v>-2.8263882465603025</v>
      </c>
      <c r="DJ71" s="3">
        <v>0.75185818113487624</v>
      </c>
      <c r="DK71" s="3">
        <v>-5.2396403506842635</v>
      </c>
      <c r="DL71" s="3">
        <v>3.9333605498537221</v>
      </c>
      <c r="DM71" s="3">
        <v>-1.5417375278511165</v>
      </c>
      <c r="DN71" s="3">
        <v>-1.31552806066636</v>
      </c>
      <c r="DO71" s="3">
        <v>4.620049402812195</v>
      </c>
      <c r="DP71" s="3">
        <v>2.3968857052230286</v>
      </c>
      <c r="DQ71" s="3">
        <v>-1.7396326768848516</v>
      </c>
      <c r="DR71" s="3">
        <v>-1.5172714538524832</v>
      </c>
      <c r="DS71" s="3">
        <v>3.4704608981300673</v>
      </c>
      <c r="DT71" s="3">
        <v>-1.6257652482339342</v>
      </c>
      <c r="DU71" s="3">
        <v>2.1005749892239374</v>
      </c>
      <c r="DV71" s="3">
        <v>-1.1115388671221575</v>
      </c>
      <c r="DW71" s="3">
        <v>-7.2969612073489412</v>
      </c>
      <c r="DX71" s="3">
        <v>2.778775216281089</v>
      </c>
      <c r="DY71" s="3">
        <v>2.1092969657931273</v>
      </c>
      <c r="DZ71" s="3">
        <v>-0.69334631386441969</v>
      </c>
      <c r="EA71" s="3">
        <v>-0.96405521340629929</v>
      </c>
      <c r="EB71" s="3">
        <v>-2.4540385342270512</v>
      </c>
      <c r="EC71" s="3">
        <v>8.6341014761736652</v>
      </c>
      <c r="ED71" s="3">
        <v>-0.19893278272280512</v>
      </c>
      <c r="EE71" s="3">
        <v>-6.5590430369169681</v>
      </c>
      <c r="EF71" s="3">
        <v>-8.3271727103574342</v>
      </c>
      <c r="EG71" s="3">
        <v>-2.0782815945180708</v>
      </c>
      <c r="EH71" s="3">
        <v>2.5426234604334796</v>
      </c>
      <c r="EI71" s="3">
        <v>2.4159653026726549</v>
      </c>
      <c r="EJ71" s="3">
        <v>2.7256640615489434</v>
      </c>
      <c r="EK71" s="3">
        <v>1.5005621469444015</v>
      </c>
      <c r="EL71" s="3">
        <v>0.90795355722576321</v>
      </c>
      <c r="EM71" s="3">
        <v>0.6279970947029484</v>
      </c>
      <c r="EN71" s="3">
        <v>5.8534579617683464</v>
      </c>
      <c r="EO71" s="3">
        <v>0.45386045170638906</v>
      </c>
      <c r="EP71" s="3">
        <v>3.551471038795659</v>
      </c>
      <c r="EQ71" s="3">
        <v>3.1026926824697454</v>
      </c>
      <c r="ER71" s="3">
        <v>-1.9259113661058698</v>
      </c>
      <c r="ES71" s="3">
        <v>-0.24674203054103205</v>
      </c>
      <c r="ET71" s="3">
        <v>-4.0823810422564364</v>
      </c>
      <c r="EU71" s="3">
        <v>-6.2953691005148835</v>
      </c>
      <c r="EV71" s="3">
        <v>8.1677945970742822</v>
      </c>
      <c r="EW71" s="3">
        <v>2.4732169373010677</v>
      </c>
      <c r="EX71" s="3">
        <v>1.1310223482195894</v>
      </c>
      <c r="EY71" s="3">
        <v>-5.131354222411602</v>
      </c>
      <c r="EZ71" s="3">
        <v>-1.4214324498276989</v>
      </c>
      <c r="FA71" s="3">
        <v>0.208999561569128</v>
      </c>
      <c r="FB71" s="3">
        <v>4.5892559336352292</v>
      </c>
      <c r="FC71" s="3">
        <v>-0.43196954693856415</v>
      </c>
      <c r="FD71" s="3">
        <v>-4.8329925298836889</v>
      </c>
      <c r="FE71" s="3">
        <v>4.5644590970541019</v>
      </c>
      <c r="FF71" s="3">
        <v>-4.8642987431928635</v>
      </c>
      <c r="FG71" s="3">
        <v>-0.34652669063282959</v>
      </c>
      <c r="FH71" s="3">
        <v>-0.47180291298767218</v>
      </c>
      <c r="FI71" s="3">
        <v>-0.99919682858831871</v>
      </c>
      <c r="FJ71" s="3">
        <v>2.6322196389150179</v>
      </c>
      <c r="FK71" s="3">
        <v>-1.3061959280503381</v>
      </c>
      <c r="FL71" s="3">
        <v>3.8341988880882916</v>
      </c>
      <c r="FM71" s="3">
        <v>-0.84466536945312953</v>
      </c>
      <c r="FN71" s="3">
        <v>-7.535922876804988</v>
      </c>
      <c r="FO71" s="3">
        <v>0.13980070454550361</v>
      </c>
      <c r="FP71" s="3">
        <v>-5.5958049488114137</v>
      </c>
      <c r="FQ71" s="3">
        <v>-0.20638307808017786</v>
      </c>
      <c r="FR71" s="3">
        <v>-6.6567125090822508</v>
      </c>
      <c r="FS71" s="3">
        <v>-1.2113106849344173</v>
      </c>
      <c r="FT71" s="3">
        <v>-0.42284508043133207</v>
      </c>
      <c r="FU71" s="3">
        <v>-0.43717404193785814</v>
      </c>
      <c r="FV71" s="3">
        <v>-4.0053165576578644</v>
      </c>
      <c r="FW71" s="3">
        <v>-7.325690857717543</v>
      </c>
      <c r="FX71" s="3">
        <v>8.1654128579629663</v>
      </c>
      <c r="FY71" s="3">
        <v>1.6311659607722411</v>
      </c>
      <c r="FZ71" s="3">
        <v>-4.1079957009931851</v>
      </c>
      <c r="GA71" s="3">
        <v>-10.063178348333107</v>
      </c>
      <c r="GB71" s="3">
        <v>-2.7655934458029172</v>
      </c>
      <c r="GC71" s="3">
        <v>-4.7721977291263027</v>
      </c>
      <c r="GD71" s="3">
        <v>-6.2632193804910106</v>
      </c>
      <c r="GE71" s="3">
        <v>-1.2049832897560844</v>
      </c>
      <c r="GF71" s="3">
        <v>6.5950423948029906</v>
      </c>
      <c r="GG71" s="3">
        <v>-1.7968714692337255</v>
      </c>
      <c r="GH71" s="3">
        <v>6.986874194523911</v>
      </c>
      <c r="GI71" s="3">
        <v>-4.0367458674407368</v>
      </c>
      <c r="GJ71" s="3">
        <v>1.4197853569466812</v>
      </c>
      <c r="GK71" s="3">
        <v>-5.6736872555656106</v>
      </c>
      <c r="GL71" s="3">
        <v>-1.4658344702701953</v>
      </c>
      <c r="GM71" s="3">
        <v>2.2676509845216324</v>
      </c>
      <c r="GN71" s="3">
        <v>-0.86593188218481998</v>
      </c>
      <c r="GO71" s="3">
        <v>-2.3402685174907583</v>
      </c>
      <c r="GP71" s="3">
        <v>5.5659537919735351</v>
      </c>
      <c r="GQ71" s="3">
        <v>3.7814056536591028</v>
      </c>
      <c r="GR71" s="3">
        <v>-1.4981918564028582</v>
      </c>
      <c r="GS71" s="3">
        <v>-2.1726540935017855</v>
      </c>
      <c r="GT71" s="3">
        <v>-3.1758946869266271</v>
      </c>
      <c r="GU71" s="3">
        <v>5.9832182688814859</v>
      </c>
      <c r="GV71" s="3">
        <v>-5.599017352357893</v>
      </c>
      <c r="GW71" s="3"/>
      <c r="GX71" s="3"/>
    </row>
    <row r="72" spans="2:206" x14ac:dyDescent="0.3">
      <c r="D72" s="4" t="str">
        <v>effects</v>
      </c>
      <c r="E72" s="3" cm="1">
        <f t="array" ref="E72:GV72">TRANSPOSE(_xll.RScript.Evaluate($B$70&amp;"$"&amp;D72))</f>
        <v>-237.96971614052077</v>
      </c>
      <c r="F72" s="3">
        <v>69.087264819870072</v>
      </c>
      <c r="G72" s="3">
        <v>1.2919346537350105</v>
      </c>
      <c r="H72" s="3">
        <v>4.7905737355509741</v>
      </c>
      <c r="I72" s="3">
        <v>-3.5747120046038452</v>
      </c>
      <c r="J72" s="3">
        <v>-0.7507640223292924</v>
      </c>
      <c r="K72" s="3">
        <v>2.0289648473104629</v>
      </c>
      <c r="L72" s="3">
        <v>0.18816566957301384</v>
      </c>
      <c r="M72" s="3">
        <v>-3.6251487126359319</v>
      </c>
      <c r="N72" s="3">
        <v>-7.4016208463424658</v>
      </c>
      <c r="O72" s="3">
        <v>-2.2939517863185985</v>
      </c>
      <c r="P72" s="3">
        <v>-7.8301990653278253E-2</v>
      </c>
      <c r="Q72" s="3">
        <v>0.80132421397317177</v>
      </c>
      <c r="R72" s="3">
        <v>-2.7371590300340021</v>
      </c>
      <c r="S72" s="3">
        <v>2.4369208368430062</v>
      </c>
      <c r="T72" s="3">
        <v>7.0054527801654256</v>
      </c>
      <c r="U72" s="3">
        <v>2.2905879488942631</v>
      </c>
      <c r="V72" s="3">
        <v>4.5762864438748299</v>
      </c>
      <c r="W72" s="3">
        <v>0.77197361318720681</v>
      </c>
      <c r="X72" s="3">
        <v>0.34641674267214118</v>
      </c>
      <c r="Y72" s="3">
        <v>0.43393155069235778</v>
      </c>
      <c r="Z72" s="3">
        <v>-7.23297729104626</v>
      </c>
      <c r="AA72" s="3">
        <v>-2.9234529585305467</v>
      </c>
      <c r="AB72" s="3">
        <v>-3.1219841089503966</v>
      </c>
      <c r="AC72" s="3">
        <v>-0.76057001797087409</v>
      </c>
      <c r="AD72" s="3">
        <v>-9.2648812628533559</v>
      </c>
      <c r="AE72" s="3">
        <v>1.0734903691800337</v>
      </c>
      <c r="AF72" s="3">
        <v>-3.3045906527670139</v>
      </c>
      <c r="AG72" s="3">
        <v>-0.19312259608943627</v>
      </c>
      <c r="AH72" s="3">
        <v>-0.26664072251984905</v>
      </c>
      <c r="AI72" s="3">
        <v>0.33052582913829465</v>
      </c>
      <c r="AJ72" s="3">
        <v>-0.96191672281161944</v>
      </c>
      <c r="AK72" s="3">
        <v>-2.8403131009539178</v>
      </c>
      <c r="AL72" s="3">
        <v>-2.9364946245741095</v>
      </c>
      <c r="AM72" s="3">
        <v>-2.8760834555535002</v>
      </c>
      <c r="AN72" s="3">
        <v>-9.8659373576077574</v>
      </c>
      <c r="AO72" s="3">
        <v>6.5905063494121956</v>
      </c>
      <c r="AP72" s="3">
        <v>4.5431315800523402</v>
      </c>
      <c r="AQ72" s="3">
        <v>0.79756944315446887</v>
      </c>
      <c r="AR72" s="3">
        <v>4.0948618201296902</v>
      </c>
      <c r="AS72" s="3">
        <v>-0.35323420806321471</v>
      </c>
      <c r="AT72" s="3">
        <v>1.6786697637438779</v>
      </c>
      <c r="AU72" s="3">
        <v>-0.54878133871523094</v>
      </c>
      <c r="AV72" s="3">
        <v>-5.0403078345711076</v>
      </c>
      <c r="AW72" s="3">
        <v>-0.11167481204052354</v>
      </c>
      <c r="AX72" s="3">
        <v>-0.85463935208225927</v>
      </c>
      <c r="AY72" s="3">
        <v>-1.2191648739518319</v>
      </c>
      <c r="AZ72" s="3">
        <v>5.4666399666197103</v>
      </c>
      <c r="BA72" s="3">
        <v>-3.900215702323421</v>
      </c>
      <c r="BB72" s="3">
        <v>-1.018874263865488</v>
      </c>
      <c r="BC72" s="3">
        <v>-6.4416208463424649</v>
      </c>
      <c r="BD72" s="3">
        <v>-1.7000030111414763</v>
      </c>
      <c r="BE72" s="3">
        <v>6.066237744559583</v>
      </c>
      <c r="BF72" s="3">
        <v>6.2842124209156527</v>
      </c>
      <c r="BG72" s="3">
        <v>0.58634935653336662</v>
      </c>
      <c r="BH72" s="3">
        <v>8.3689169408977833</v>
      </c>
      <c r="BI72" s="3">
        <v>-2.7121496866222365</v>
      </c>
      <c r="BJ72" s="3">
        <v>-0.7102838813647695</v>
      </c>
      <c r="BK72" s="3">
        <v>7.8206950873878061</v>
      </c>
      <c r="BL72" s="3">
        <v>1.3463103970811674</v>
      </c>
      <c r="BM72" s="3">
        <v>-2.1864227649550934</v>
      </c>
      <c r="BN72" s="3">
        <v>5.4649636922404214</v>
      </c>
      <c r="BO72" s="3">
        <v>-3.4996681752201244</v>
      </c>
      <c r="BP72" s="3">
        <v>2.1308448659112198</v>
      </c>
      <c r="BQ72" s="3">
        <v>5.3360969129966485</v>
      </c>
      <c r="BR72" s="3">
        <v>-1.6167957674260709</v>
      </c>
      <c r="BS72" s="3">
        <v>0.72894536758436335</v>
      </c>
      <c r="BT72" s="3">
        <v>-0.64435848185896638</v>
      </c>
      <c r="BU72" s="3">
        <v>0.44702270895373619</v>
      </c>
      <c r="BV72" s="3">
        <v>5.6837765057861382</v>
      </c>
      <c r="BW72" s="3">
        <v>1.8776863215110642</v>
      </c>
      <c r="BX72" s="3">
        <v>-0.18784212231742403</v>
      </c>
      <c r="BY72" s="3">
        <v>0.1528649231723378</v>
      </c>
      <c r="BZ72" s="3">
        <v>-2.9684428222162111</v>
      </c>
      <c r="CA72" s="3">
        <v>-0.48530296463958367</v>
      </c>
      <c r="CB72" s="3">
        <v>0.58878058281509116</v>
      </c>
      <c r="CC72" s="3">
        <v>-2.1664422446811908</v>
      </c>
      <c r="CD72" s="3">
        <v>1.3713197404929323</v>
      </c>
      <c r="CE72" s="3">
        <v>-2.8454588024483751</v>
      </c>
      <c r="CF72" s="3">
        <v>-2.2159913233058153</v>
      </c>
      <c r="CG72" s="3">
        <v>0.96767131526520345</v>
      </c>
      <c r="CH72" s="3">
        <v>-7.6077447236869284</v>
      </c>
      <c r="CI72" s="3">
        <v>0.42943972189217661</v>
      </c>
      <c r="CJ72" s="3">
        <v>3.5768960907340963</v>
      </c>
      <c r="CK72" s="3">
        <v>5.149081725667056</v>
      </c>
      <c r="CL72" s="3">
        <v>-1.5110104065806294</v>
      </c>
      <c r="CM72" s="3">
        <v>1.2132866249585641</v>
      </c>
      <c r="CN72" s="3">
        <v>4.0816200904423248</v>
      </c>
      <c r="CO72" s="3">
        <v>1.619449461755226</v>
      </c>
      <c r="CP72" s="3">
        <v>4.9721578776825766</v>
      </c>
      <c r="CQ72" s="3">
        <v>-3.0035929971909074</v>
      </c>
      <c r="CR72" s="3">
        <v>-1.7482106513081623</v>
      </c>
      <c r="CS72" s="3">
        <v>2.1532387185458872</v>
      </c>
      <c r="CT72" s="3">
        <v>3.6489559003499803</v>
      </c>
      <c r="CU72" s="3">
        <v>-1.1330746896767563</v>
      </c>
      <c r="CV72" s="3">
        <v>2.2079671917343546</v>
      </c>
      <c r="CW72" s="3">
        <v>-5.9580840330885199</v>
      </c>
      <c r="CX72" s="3">
        <v>-0.68493970203165477</v>
      </c>
      <c r="CY72" s="3">
        <v>5.3102157393258507</v>
      </c>
      <c r="CZ72" s="3">
        <v>4.1458692155688404</v>
      </c>
      <c r="DA72" s="3">
        <v>-7.3506808370420877</v>
      </c>
      <c r="DB72" s="3">
        <v>3.013989989870657</v>
      </c>
      <c r="DC72" s="3">
        <v>-6.876329839804832</v>
      </c>
      <c r="DD72" s="3">
        <v>-1.8133989928324903</v>
      </c>
      <c r="DE72" s="3">
        <v>2.5621002314068511</v>
      </c>
      <c r="DF72" s="3">
        <v>6.3942558538480911</v>
      </c>
      <c r="DG72" s="3">
        <v>-1.6660595023471609</v>
      </c>
      <c r="DH72" s="3">
        <v>-3.5384720418053592</v>
      </c>
      <c r="DI72" s="3">
        <v>-3.2778376488371839</v>
      </c>
      <c r="DJ72" s="3">
        <v>0.51626696414873141</v>
      </c>
      <c r="DK72" s="3">
        <v>-5.5016013666163675</v>
      </c>
      <c r="DL72" s="3">
        <v>3.6855643921392112</v>
      </c>
      <c r="DM72" s="3">
        <v>-1.8483312102424272</v>
      </c>
      <c r="DN72" s="3">
        <v>-1.5919211962918598</v>
      </c>
      <c r="DO72" s="3">
        <v>4.2265957407847026</v>
      </c>
      <c r="DP72" s="3">
        <v>2.0006703412788989</v>
      </c>
      <c r="DQ72" s="3">
        <v>-2.0787431721656047</v>
      </c>
      <c r="DR72" s="3">
        <v>-1.9123286847347973</v>
      </c>
      <c r="DS72" s="3">
        <v>3.1193236364381507</v>
      </c>
      <c r="DT72" s="3">
        <v>-2.0716021595189389</v>
      </c>
      <c r="DU72" s="3">
        <v>1.7633353242738097</v>
      </c>
      <c r="DV72" s="3">
        <v>-1.5579103013587696</v>
      </c>
      <c r="DW72" s="3">
        <v>-7.5605257921358664</v>
      </c>
      <c r="DX72" s="3">
        <v>2.4253216884655409</v>
      </c>
      <c r="DY72" s="3">
        <v>1.8506321747292684</v>
      </c>
      <c r="DZ72" s="3">
        <v>-1.0787821316178028</v>
      </c>
      <c r="EA72" s="3">
        <v>-1.4202262350890447</v>
      </c>
      <c r="EB72" s="3">
        <v>-2.8457104530825195</v>
      </c>
      <c r="EC72" s="3">
        <v>8.3672406665184944</v>
      </c>
      <c r="ED72" s="3">
        <v>-0.60895665625012274</v>
      </c>
      <c r="EE72" s="3">
        <v>-7.0215392468603994</v>
      </c>
      <c r="EF72" s="3">
        <v>-8.5540333858006612</v>
      </c>
      <c r="EG72" s="3">
        <v>-2.5339180932492091</v>
      </c>
      <c r="EH72" s="3">
        <v>2.2753172149853031</v>
      </c>
      <c r="EI72" s="3">
        <v>1.985718644142862</v>
      </c>
      <c r="EJ72" s="3">
        <v>2.3055733390996886</v>
      </c>
      <c r="EK72" s="3">
        <v>1.0602486394926718</v>
      </c>
      <c r="EL72" s="3">
        <v>0.6886652902636401</v>
      </c>
      <c r="EM72" s="3">
        <v>0.20318475284782966</v>
      </c>
      <c r="EN72" s="3">
        <v>5.555060297968347</v>
      </c>
      <c r="EO72" s="3">
        <v>5.6130606066038702E-2</v>
      </c>
      <c r="EP72" s="3">
        <v>3.2609130449525661</v>
      </c>
      <c r="EQ72" s="3">
        <v>2.8360100471317775</v>
      </c>
      <c r="ER72" s="3">
        <v>-2.2958460182626421</v>
      </c>
      <c r="ES72" s="3">
        <v>-0.62416000402030614</v>
      </c>
      <c r="ET72" s="3">
        <v>-4.4205115787925759</v>
      </c>
      <c r="EU72" s="3">
        <v>-6.5445906527670141</v>
      </c>
      <c r="EV72" s="3">
        <v>7.9213347467387898</v>
      </c>
      <c r="EW72" s="3">
        <v>2.0439502375158884</v>
      </c>
      <c r="EX72" s="3">
        <v>0.70772448806069121</v>
      </c>
      <c r="EY72" s="3">
        <v>-5.3444063882716399</v>
      </c>
      <c r="EZ72" s="3">
        <v>-1.7767568079738725</v>
      </c>
      <c r="FA72" s="3">
        <v>-7.8084033088517302E-2</v>
      </c>
      <c r="FB72" s="3">
        <v>4.278742416265465</v>
      </c>
      <c r="FC72" s="3">
        <v>-0.72778368313912822</v>
      </c>
      <c r="FD72" s="3">
        <v>-5.2924597764346792</v>
      </c>
      <c r="FE72" s="3">
        <v>4.1849921189270001</v>
      </c>
      <c r="FF72" s="3">
        <v>-5.1939659996618879</v>
      </c>
      <c r="FG72" s="3">
        <v>-0.79922331313012762</v>
      </c>
      <c r="FH72" s="3">
        <v>-0.81759494516351605</v>
      </c>
      <c r="FI72" s="3">
        <v>-1.3086413000548682</v>
      </c>
      <c r="FJ72" s="3">
        <v>2.2454475137826164</v>
      </c>
      <c r="FK72" s="3">
        <v>-1.6014755412992949</v>
      </c>
      <c r="FL72" s="3">
        <v>3.5167365723476331</v>
      </c>
      <c r="FM72" s="3">
        <v>-1.2033750396261491</v>
      </c>
      <c r="FN72" s="3">
        <v>-7.7901333099387866</v>
      </c>
      <c r="FO72" s="3">
        <v>-0.30737251411851929</v>
      </c>
      <c r="FP72" s="3">
        <v>-5.874692524877748</v>
      </c>
      <c r="FQ72" s="3">
        <v>-0.47760915850680741</v>
      </c>
      <c r="FR72" s="3">
        <v>-6.8665575372326453</v>
      </c>
      <c r="FS72" s="3">
        <v>-1.6298869256874511</v>
      </c>
      <c r="FT72" s="3">
        <v>-0.7394165245859784</v>
      </c>
      <c r="FU72" s="3">
        <v>-0.88283277890566048</v>
      </c>
      <c r="FV72" s="3">
        <v>-4.3184136026270634</v>
      </c>
      <c r="FW72" s="3">
        <v>-7.590680837042088</v>
      </c>
      <c r="FX72" s="3">
        <v>7.9489753800760816</v>
      </c>
      <c r="FY72" s="3">
        <v>1.3893386426840113</v>
      </c>
      <c r="FZ72" s="3">
        <v>-4.4194891771075628</v>
      </c>
      <c r="GA72" s="3">
        <v>-10.279794000537194</v>
      </c>
      <c r="GB72" s="3">
        <v>-3.0811849312129502</v>
      </c>
      <c r="GC72" s="3">
        <v>-5.0958070588104452</v>
      </c>
      <c r="GD72" s="3">
        <v>-6.5316837590010026</v>
      </c>
      <c r="GE72" s="3">
        <v>-1.6180361266758432</v>
      </c>
      <c r="GF72" s="3">
        <v>6.3881372428864358</v>
      </c>
      <c r="GG72" s="3">
        <v>-2.0338880807574897</v>
      </c>
      <c r="GH72" s="3">
        <v>6.7063830496027554</v>
      </c>
      <c r="GI72" s="3">
        <v>-4.3755891012456862</v>
      </c>
      <c r="GJ72" s="3">
        <v>1.1269110969799572</v>
      </c>
      <c r="GK72" s="3">
        <v>-5.8820178020197851</v>
      </c>
      <c r="GL72" s="3">
        <v>-1.9122949916654086</v>
      </c>
      <c r="GM72" s="3">
        <v>1.8397205921154711</v>
      </c>
      <c r="GN72" s="3">
        <v>-1.2617908974945449</v>
      </c>
      <c r="GO72" s="3">
        <v>-2.7880653462649896</v>
      </c>
      <c r="GP72" s="3">
        <v>5.2514313524667164</v>
      </c>
      <c r="GQ72" s="3">
        <v>3.4516493100314767</v>
      </c>
      <c r="GR72" s="3">
        <v>-1.9272803818708351</v>
      </c>
      <c r="GS72" s="3">
        <v>-2.5518538101530841</v>
      </c>
      <c r="GT72" s="3">
        <v>-3.481330236256122</v>
      </c>
      <c r="GU72" s="3">
        <v>5.7727496306208828</v>
      </c>
      <c r="GV72" s="3">
        <v>-5.8553658772981203</v>
      </c>
      <c r="GW72" s="3"/>
      <c r="GX72" s="3"/>
    </row>
    <row r="73" spans="2:206" x14ac:dyDescent="0.3">
      <c r="D73" s="4" t="str">
        <v>rank</v>
      </c>
      <c r="E73" s="3" cm="1">
        <f t="array" ref="E73">TRANSPOSE(_xll.RScript.Evaluate($B$70&amp;"$"&amp;D73))</f>
        <v>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</row>
    <row r="74" spans="2:206" x14ac:dyDescent="0.3">
      <c r="D74" s="4" t="str">
        <v>fitted.values</v>
      </c>
      <c r="E74" s="3" cm="1">
        <f t="array" ref="E74:GV74">TRANSPOSE(_xll.RScript.Evaluate($B$70&amp;"$"&amp;D74))</f>
        <v>21.564929415318606</v>
      </c>
      <c r="F74" s="3">
        <v>10.977568858076497</v>
      </c>
      <c r="G74" s="3">
        <v>9.4202685174907579</v>
      </c>
      <c r="H74" s="3">
        <v>17.081273489676221</v>
      </c>
      <c r="I74" s="3">
        <v>18.752661767301198</v>
      </c>
      <c r="J74" s="3">
        <v>8.9353947850739583</v>
      </c>
      <c r="K74" s="3">
        <v>11.719140448831594</v>
      </c>
      <c r="L74" s="3">
        <v>15.295797275012001</v>
      </c>
      <c r="M74" s="3">
        <v>8.9296903882219958</v>
      </c>
      <c r="N74" s="3">
        <v>19.836497169174045</v>
      </c>
      <c r="O74" s="3">
        <v>12.209718578100357</v>
      </c>
      <c r="P74" s="3">
        <v>20.686452300116439</v>
      </c>
      <c r="Q74" s="3">
        <v>9.796758709720276</v>
      </c>
      <c r="R74" s="3">
        <v>14.000899189616543</v>
      </c>
      <c r="S74" s="3">
        <v>20.08178623380843</v>
      </c>
      <c r="T74" s="3">
        <v>19.5855037076877</v>
      </c>
      <c r="U74" s="3">
        <v>12.306693324583719</v>
      </c>
      <c r="V74" s="3">
        <v>24.491285000375338</v>
      </c>
      <c r="W74" s="3">
        <v>12.386554880511193</v>
      </c>
      <c r="X74" s="3">
        <v>16.841688821893804</v>
      </c>
      <c r="Y74" s="3">
        <v>20.897514983639049</v>
      </c>
      <c r="Z74" s="3">
        <v>21.981350385511895</v>
      </c>
      <c r="AA74" s="3">
        <v>9.1920926434122663</v>
      </c>
      <c r="AB74" s="3">
        <v>21.462250271983322</v>
      </c>
      <c r="AC74" s="3">
        <v>11.992951497725787</v>
      </c>
      <c r="AD74" s="3">
        <v>23.435971582762299</v>
      </c>
      <c r="AE74" s="3">
        <v>16.590695360407459</v>
      </c>
      <c r="AF74" s="3">
        <v>22.135369100514882</v>
      </c>
      <c r="AG74" s="3">
        <v>22.631651626635609</v>
      </c>
      <c r="AH74" s="3">
        <v>12.466416436438664</v>
      </c>
      <c r="AI74" s="3">
        <v>25.147290638351009</v>
      </c>
      <c r="AJ74" s="3">
        <v>14.879376304818747</v>
      </c>
      <c r="AK74" s="3">
        <v>13.983785999060656</v>
      </c>
      <c r="AL74" s="3">
        <v>23.589990297765286</v>
      </c>
      <c r="AM74" s="3">
        <v>13.898220046281221</v>
      </c>
      <c r="AN74" s="3">
        <v>25.02179390760784</v>
      </c>
      <c r="AO74" s="3">
        <v>23.664147456840794</v>
      </c>
      <c r="AP74" s="3">
        <v>12.700296707369123</v>
      </c>
      <c r="AQ74" s="3">
        <v>10.897707302149012</v>
      </c>
      <c r="AR74" s="3">
        <v>21.445137081427433</v>
      </c>
      <c r="AS74" s="3">
        <v>19.990515884177029</v>
      </c>
      <c r="AT74" s="3">
        <v>18.535894686926625</v>
      </c>
      <c r="AU74" s="3">
        <v>25.187221416314749</v>
      </c>
      <c r="AV74" s="3">
        <v>20.241509345663374</v>
      </c>
      <c r="AW74" s="3">
        <v>9.8709158687957874</v>
      </c>
      <c r="AX74" s="3">
        <v>18.427511146739342</v>
      </c>
      <c r="AY74" s="3">
        <v>13.555956235163478</v>
      </c>
      <c r="AZ74" s="3">
        <v>22.123960306810957</v>
      </c>
      <c r="BA74" s="3">
        <v>21.399501906611736</v>
      </c>
      <c r="BB74" s="3">
        <v>12.255353752916058</v>
      </c>
      <c r="BC74" s="3">
        <v>19.836497169174045</v>
      </c>
      <c r="BD74" s="3">
        <v>14.166326698323452</v>
      </c>
      <c r="BE74" s="3">
        <v>20.783427046599801</v>
      </c>
      <c r="BF74" s="3">
        <v>18.855340910636517</v>
      </c>
      <c r="BG74" s="3">
        <v>23.424562789058374</v>
      </c>
      <c r="BH74" s="3">
        <v>19.785157597506384</v>
      </c>
      <c r="BI74" s="3">
        <v>8.8555332291464843</v>
      </c>
      <c r="BJ74" s="3">
        <v>16.20850077132598</v>
      </c>
      <c r="BK74" s="3">
        <v>20.463980822889908</v>
      </c>
      <c r="BL74" s="3">
        <v>20.458276426037944</v>
      </c>
      <c r="BM74" s="3">
        <v>11.4909645747531</v>
      </c>
      <c r="BN74" s="3">
        <v>23.344701233130905</v>
      </c>
      <c r="BO74" s="3">
        <v>22.089733925699186</v>
      </c>
      <c r="BP74" s="3">
        <v>14.297527825918586</v>
      </c>
      <c r="BQ74" s="3">
        <v>15.917576531875898</v>
      </c>
      <c r="BR74" s="3">
        <v>12.375146086807268</v>
      </c>
      <c r="BS74" s="3">
        <v>10.235997267321379</v>
      </c>
      <c r="BT74" s="3">
        <v>16.385337073736814</v>
      </c>
      <c r="BU74" s="3">
        <v>21.981350385511895</v>
      </c>
      <c r="BV74" s="3">
        <v>20.806244634007651</v>
      </c>
      <c r="BW74" s="3">
        <v>19.796566391210309</v>
      </c>
      <c r="BX74" s="3">
        <v>14.702540002407913</v>
      </c>
      <c r="BY74" s="3">
        <v>9.9678906152791473</v>
      </c>
      <c r="BZ74" s="3">
        <v>15.820601785392538</v>
      </c>
      <c r="CA74" s="3">
        <v>20.612295141040928</v>
      </c>
      <c r="CB74" s="3">
        <v>9.4031553269348738</v>
      </c>
      <c r="CC74" s="3">
        <v>10.007821393242883</v>
      </c>
      <c r="CD74" s="3">
        <v>15.312910465567887</v>
      </c>
      <c r="CE74" s="3">
        <v>8.7471496889592011</v>
      </c>
      <c r="CF74" s="3">
        <v>15.056212607229581</v>
      </c>
      <c r="CG74" s="3">
        <v>12.797271453852483</v>
      </c>
      <c r="CH74" s="3">
        <v>22.118255909958993</v>
      </c>
      <c r="CI74" s="3">
        <v>12.734523088480897</v>
      </c>
      <c r="CJ74" s="3">
        <v>12.340919705695493</v>
      </c>
      <c r="CK74" s="3">
        <v>20.617999537892892</v>
      </c>
      <c r="CL74" s="3">
        <v>19.460006976944531</v>
      </c>
      <c r="CM74" s="3">
        <v>12.791567057000519</v>
      </c>
      <c r="CN74" s="3">
        <v>14.753879574075576</v>
      </c>
      <c r="CO74" s="3">
        <v>13.476094679236004</v>
      </c>
      <c r="CP74" s="3">
        <v>14.702540002407913</v>
      </c>
      <c r="CQ74" s="3">
        <v>16.100117231138693</v>
      </c>
      <c r="CR74" s="3">
        <v>10.070569758614468</v>
      </c>
      <c r="CS74" s="3">
        <v>20.857584205675309</v>
      </c>
      <c r="CT74" s="3">
        <v>22.751443960526817</v>
      </c>
      <c r="CU74" s="3">
        <v>14.565634477960817</v>
      </c>
      <c r="CV74" s="3">
        <v>17.754392318207781</v>
      </c>
      <c r="CW74" s="3">
        <v>19.711000438430872</v>
      </c>
      <c r="CX74" s="3">
        <v>18.986542038231654</v>
      </c>
      <c r="CY74" s="3">
        <v>24.964749939088218</v>
      </c>
      <c r="CZ74" s="3">
        <v>16.151456802806354</v>
      </c>
      <c r="DA74" s="3">
        <v>21.125690857717544</v>
      </c>
      <c r="DB74" s="3">
        <v>25.346944528169693</v>
      </c>
      <c r="DC74" s="3">
        <v>24.422832238151791</v>
      </c>
      <c r="DD74" s="3">
        <v>19.157673943790524</v>
      </c>
      <c r="DE74" s="3">
        <v>22.026985560327596</v>
      </c>
      <c r="DF74" s="3">
        <v>16.305475517809338</v>
      </c>
      <c r="DG74" s="3">
        <v>9.8652114719438249</v>
      </c>
      <c r="DH74" s="3">
        <v>13.595887013127214</v>
      </c>
      <c r="DI74" s="3">
        <v>9.186388246560302</v>
      </c>
      <c r="DJ74" s="3">
        <v>23.008141818865127</v>
      </c>
      <c r="DK74" s="3">
        <v>21.31964035068426</v>
      </c>
      <c r="DL74" s="3">
        <v>22.22663945014628</v>
      </c>
      <c r="DM74" s="3">
        <v>18.461737527851113</v>
      </c>
      <c r="DN74" s="3">
        <v>20.395528060666358</v>
      </c>
      <c r="DO74" s="3">
        <v>12.899950597187804</v>
      </c>
      <c r="DP74" s="3">
        <v>12.72311429477697</v>
      </c>
      <c r="DQ74" s="3">
        <v>16.379632676884849</v>
      </c>
      <c r="DR74" s="3">
        <v>12.797271453852483</v>
      </c>
      <c r="DS74" s="3">
        <v>15.609539101869931</v>
      </c>
      <c r="DT74" s="3">
        <v>9.5457652482339341</v>
      </c>
      <c r="DU74" s="3">
        <v>16.499425010776061</v>
      </c>
      <c r="DV74" s="3">
        <v>9.5115388671221588</v>
      </c>
      <c r="DW74" s="3">
        <v>21.216961207348941</v>
      </c>
      <c r="DX74" s="3">
        <v>15.46122478371891</v>
      </c>
      <c r="DY74" s="3">
        <v>21.530703034206869</v>
      </c>
      <c r="DZ74" s="3">
        <v>13.413346313864418</v>
      </c>
      <c r="EA74" s="3">
        <v>8.8840552134062989</v>
      </c>
      <c r="EB74" s="3">
        <v>13.014038534227051</v>
      </c>
      <c r="EC74" s="3">
        <v>21.005898523826332</v>
      </c>
      <c r="ED74" s="3">
        <v>11.838932782722804</v>
      </c>
      <c r="EE74" s="3">
        <v>8.479043036916968</v>
      </c>
      <c r="EF74" s="3">
        <v>23.567172710357433</v>
      </c>
      <c r="EG74" s="3">
        <v>8.9182815945180707</v>
      </c>
      <c r="EH74" s="3">
        <v>20.977376539566521</v>
      </c>
      <c r="EI74" s="3">
        <v>10.544034697327346</v>
      </c>
      <c r="EJ74" s="3">
        <v>11.194335938451056</v>
      </c>
      <c r="EK74" s="3">
        <v>9.8994378530555984</v>
      </c>
      <c r="EL74" s="3">
        <v>24.052046442774238</v>
      </c>
      <c r="EM74" s="3">
        <v>10.892002905297051</v>
      </c>
      <c r="EN74" s="3">
        <v>18.986542038231654</v>
      </c>
      <c r="EO74" s="3">
        <v>12.626139548293612</v>
      </c>
      <c r="EP74" s="3">
        <v>19.488528961204342</v>
      </c>
      <c r="EQ74" s="3">
        <v>21.017307317530257</v>
      </c>
      <c r="ER74" s="3">
        <v>14.405911366105871</v>
      </c>
      <c r="ES74" s="3">
        <v>13.926742030541032</v>
      </c>
      <c r="ET74" s="3">
        <v>16.442381042256436</v>
      </c>
      <c r="EU74" s="3">
        <v>22.135369100514882</v>
      </c>
      <c r="EV74" s="3">
        <v>22.312205402925713</v>
      </c>
      <c r="EW74" s="3">
        <v>10.606783062698932</v>
      </c>
      <c r="EX74" s="3">
        <v>10.988977651780409</v>
      </c>
      <c r="EY74" s="3">
        <v>24.451354222411602</v>
      </c>
      <c r="EZ74" s="3">
        <v>15.3414324498277</v>
      </c>
      <c r="FA74" s="3">
        <v>19.711000438430872</v>
      </c>
      <c r="FB74" s="3">
        <v>18.210744066364771</v>
      </c>
      <c r="FC74" s="3">
        <v>19.151969546938563</v>
      </c>
      <c r="FD74" s="3">
        <v>8.6729925298836896</v>
      </c>
      <c r="FE74" s="3">
        <v>13.795540902945898</v>
      </c>
      <c r="FF74" s="3">
        <v>16.984298743192863</v>
      </c>
      <c r="FG74" s="3">
        <v>9.1065266906328297</v>
      </c>
      <c r="FH74" s="3">
        <v>15.951802912987672</v>
      </c>
      <c r="FI74" s="3">
        <v>18.279196828588319</v>
      </c>
      <c r="FJ74" s="3">
        <v>13.327780361084983</v>
      </c>
      <c r="FK74" s="3">
        <v>19.186195928050338</v>
      </c>
      <c r="FL74" s="3">
        <v>17.765801111911706</v>
      </c>
      <c r="FM74" s="3">
        <v>15.12466536945313</v>
      </c>
      <c r="FN74" s="3">
        <v>21.815922876804986</v>
      </c>
      <c r="FO74" s="3">
        <v>9.4601992954544958</v>
      </c>
      <c r="FP74" s="3">
        <v>20.235804948811413</v>
      </c>
      <c r="FQ74" s="3">
        <v>20.726383078080179</v>
      </c>
      <c r="FR74" s="3">
        <v>24.656712509082251</v>
      </c>
      <c r="FS74" s="3">
        <v>11.291310684934418</v>
      </c>
      <c r="FT74" s="3">
        <v>17.822845080431332</v>
      </c>
      <c r="FU74" s="3">
        <v>9.5571740419378575</v>
      </c>
      <c r="FV74" s="3">
        <v>18.045316557657863</v>
      </c>
      <c r="FW74" s="3">
        <v>21.125690857717544</v>
      </c>
      <c r="FX74" s="3">
        <v>24.234587142037032</v>
      </c>
      <c r="FY74" s="3">
        <v>22.608834039227759</v>
      </c>
      <c r="FZ74" s="3">
        <v>18.147995700993185</v>
      </c>
      <c r="GA74" s="3">
        <v>24.223178348333107</v>
      </c>
      <c r="GB74" s="3">
        <v>17.885593445802918</v>
      </c>
      <c r="GC74" s="3">
        <v>17.372197729126302</v>
      </c>
      <c r="GD74" s="3">
        <v>20.903219380491009</v>
      </c>
      <c r="GE74" s="3">
        <v>11.644983289756084</v>
      </c>
      <c r="GF74" s="3">
        <v>24.844957605197006</v>
      </c>
      <c r="GG74" s="3">
        <v>22.916871469233726</v>
      </c>
      <c r="GH74" s="3">
        <v>20.133125805476091</v>
      </c>
      <c r="GI74" s="3">
        <v>16.396745867440739</v>
      </c>
      <c r="GJ74" s="3">
        <v>19.340214643053322</v>
      </c>
      <c r="GK74" s="3">
        <v>24.753687255565609</v>
      </c>
      <c r="GL74" s="3">
        <v>9.5058344702701945</v>
      </c>
      <c r="GM74" s="3">
        <v>10.692349015478369</v>
      </c>
      <c r="GN74" s="3">
        <v>12.74593188218482</v>
      </c>
      <c r="GO74" s="3">
        <v>9.4202685174907579</v>
      </c>
      <c r="GP74" s="3">
        <v>17.954046208026465</v>
      </c>
      <c r="GQ74" s="3">
        <v>16.978594346340898</v>
      </c>
      <c r="GR74" s="3">
        <v>10.618191856402857</v>
      </c>
      <c r="GS74" s="3">
        <v>13.812654093501784</v>
      </c>
      <c r="GT74" s="3">
        <v>18.535894686926625</v>
      </c>
      <c r="GU74" s="3">
        <v>24.616781731118511</v>
      </c>
      <c r="GV74" s="3">
        <v>21.679017352357892</v>
      </c>
      <c r="GW74" s="3"/>
      <c r="GX74" s="3"/>
    </row>
    <row r="75" spans="2:206" x14ac:dyDescent="0.3">
      <c r="D75" s="4" t="str">
        <v>assign</v>
      </c>
      <c r="E75" s="3" cm="1">
        <f t="array" ref="E75:F75">TRANSPOSE(_xll.RScript.Evaluate($B$70&amp;"$"&amp;D75))</f>
        <v>0</v>
      </c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</row>
    <row r="76" spans="2:206" x14ac:dyDescent="0.3">
      <c r="D76" s="4" t="str">
        <v>qr</v>
      </c>
      <c r="E76" s="3" t="str" cm="1">
        <f t="array" ref="E76:I76">TRANSPOSE(_xll.RScript.Evaluate($B$70&amp;"$"&amp;D76))</f>
        <v>qr</v>
      </c>
      <c r="F76" s="3" t="str">
        <v>qraux</v>
      </c>
      <c r="G76" s="3" t="str">
        <v>pivot</v>
      </c>
      <c r="H76" s="3" t="str">
        <v>tol</v>
      </c>
      <c r="I76" s="3" t="str">
        <v>rank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</row>
    <row r="77" spans="2:206" x14ac:dyDescent="0.3">
      <c r="D77" s="4" t="str">
        <v>df.residual</v>
      </c>
      <c r="E77" s="3" cm="1">
        <f t="array" ref="E77">TRANSPOSE(_xll.RScript.Evaluate($B$70&amp;"$"&amp;D77))</f>
        <v>198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</row>
    <row r="78" spans="2:206" x14ac:dyDescent="0.3">
      <c r="D78" s="4" t="str">
        <v>xlevels</v>
      </c>
      <c r="E78" s="3" t="str" cm="1">
        <f t="array" ref="E78">TRANSPOSE(_xll.RScript.Evaluate($B$70&amp;"$"&amp;D78))</f>
        <v>List of 0 objects.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</row>
    <row r="79" spans="2:206" x14ac:dyDescent="0.3">
      <c r="D79" s="4" t="str">
        <v>call</v>
      </c>
      <c r="E79" s="3" t="str" cm="1">
        <f t="array" ref="E79">TRANSPOSE(_xll.RScript.Evaluate($B$70&amp;"$"&amp;D79))</f>
        <v>lm(formula = sales ~ youtube, data = marketing)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</row>
    <row r="80" spans="2:206" x14ac:dyDescent="0.3">
      <c r="D80" s="4" t="str">
        <v>terms</v>
      </c>
      <c r="E80" s="3" t="str" cm="1">
        <f t="array" ref="E80">TRANSPOSE(_xll.RScript.Evaluate($B$70&amp;"$"&amp;D80))</f>
        <v>sales ~ youtube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</row>
    <row r="81" spans="2:206" x14ac:dyDescent="0.3">
      <c r="D81" s="4" t="str">
        <v>model</v>
      </c>
      <c r="E81" s="3" t="str" cm="1">
        <f t="array" ref="E81:GW83">TRANSPOSE(_xll.RScript.Evaluate($B$70&amp;"$"&amp;D81))</f>
        <v>Index</v>
      </c>
      <c r="F81" s="3" t="str">
        <v>1</v>
      </c>
      <c r="G81" s="3" t="str">
        <v>2</v>
      </c>
      <c r="H81" s="3" t="str">
        <v>3</v>
      </c>
      <c r="I81" s="3" t="str">
        <v>4</v>
      </c>
      <c r="J81" s="3" t="str">
        <v>5</v>
      </c>
      <c r="K81" s="3" t="str">
        <v>6</v>
      </c>
      <c r="L81" s="3" t="str">
        <v>7</v>
      </c>
      <c r="M81" s="3" t="str">
        <v>8</v>
      </c>
      <c r="N81" s="3" t="str">
        <v>9</v>
      </c>
      <c r="O81" s="3" t="str">
        <v>10</v>
      </c>
      <c r="P81" s="3" t="str">
        <v>11</v>
      </c>
      <c r="Q81" s="3" t="str">
        <v>12</v>
      </c>
      <c r="R81" s="3" t="str">
        <v>13</v>
      </c>
      <c r="S81" s="3" t="str">
        <v>14</v>
      </c>
      <c r="T81" s="3" t="str">
        <v>15</v>
      </c>
      <c r="U81" s="3" t="str">
        <v>16</v>
      </c>
      <c r="V81" s="3" t="str">
        <v>17</v>
      </c>
      <c r="W81" s="3" t="str">
        <v>18</v>
      </c>
      <c r="X81" s="3" t="str">
        <v>19</v>
      </c>
      <c r="Y81" s="3" t="str">
        <v>20</v>
      </c>
      <c r="Z81" s="3" t="str">
        <v>21</v>
      </c>
      <c r="AA81" s="3" t="str">
        <v>22</v>
      </c>
      <c r="AB81" s="3" t="str">
        <v>23</v>
      </c>
      <c r="AC81" s="3" t="str">
        <v>24</v>
      </c>
      <c r="AD81" s="3" t="str">
        <v>25</v>
      </c>
      <c r="AE81" s="3" t="str">
        <v>26</v>
      </c>
      <c r="AF81" s="3" t="str">
        <v>27</v>
      </c>
      <c r="AG81" s="3" t="str">
        <v>28</v>
      </c>
      <c r="AH81" s="3" t="str">
        <v>29</v>
      </c>
      <c r="AI81" s="3" t="str">
        <v>30</v>
      </c>
      <c r="AJ81" s="3" t="str">
        <v>31</v>
      </c>
      <c r="AK81" s="3" t="str">
        <v>32</v>
      </c>
      <c r="AL81" s="3" t="str">
        <v>33</v>
      </c>
      <c r="AM81" s="3" t="str">
        <v>34</v>
      </c>
      <c r="AN81" s="3" t="str">
        <v>35</v>
      </c>
      <c r="AO81" s="3" t="str">
        <v>36</v>
      </c>
      <c r="AP81" s="3" t="str">
        <v>37</v>
      </c>
      <c r="AQ81" s="3" t="str">
        <v>38</v>
      </c>
      <c r="AR81" s="3" t="str">
        <v>39</v>
      </c>
      <c r="AS81" s="3" t="str">
        <v>40</v>
      </c>
      <c r="AT81" s="3" t="str">
        <v>41</v>
      </c>
      <c r="AU81" s="3" t="str">
        <v>42</v>
      </c>
      <c r="AV81" s="3" t="str">
        <v>43</v>
      </c>
      <c r="AW81" s="3" t="str">
        <v>44</v>
      </c>
      <c r="AX81" s="3" t="str">
        <v>45</v>
      </c>
      <c r="AY81" s="3" t="str">
        <v>46</v>
      </c>
      <c r="AZ81" s="3" t="str">
        <v>47</v>
      </c>
      <c r="BA81" s="3" t="str">
        <v>48</v>
      </c>
      <c r="BB81" s="3" t="str">
        <v>49</v>
      </c>
      <c r="BC81" s="3" t="str">
        <v>50</v>
      </c>
      <c r="BD81" s="3" t="str">
        <v>51</v>
      </c>
      <c r="BE81" s="3" t="str">
        <v>52</v>
      </c>
      <c r="BF81" s="3" t="str">
        <v>53</v>
      </c>
      <c r="BG81" s="3" t="str">
        <v>54</v>
      </c>
      <c r="BH81" s="3" t="str">
        <v>55</v>
      </c>
      <c r="BI81" s="3" t="str">
        <v>56</v>
      </c>
      <c r="BJ81" s="3" t="str">
        <v>57</v>
      </c>
      <c r="BK81" s="3" t="str">
        <v>58</v>
      </c>
      <c r="BL81" s="3" t="str">
        <v>59</v>
      </c>
      <c r="BM81" s="3" t="str">
        <v>60</v>
      </c>
      <c r="BN81" s="3" t="str">
        <v>61</v>
      </c>
      <c r="BO81" s="3" t="str">
        <v>62</v>
      </c>
      <c r="BP81" s="3" t="str">
        <v>63</v>
      </c>
      <c r="BQ81" s="3" t="str">
        <v>64</v>
      </c>
      <c r="BR81" s="3" t="str">
        <v>65</v>
      </c>
      <c r="BS81" s="3" t="str">
        <v>66</v>
      </c>
      <c r="BT81" s="3" t="str">
        <v>67</v>
      </c>
      <c r="BU81" s="3" t="str">
        <v>68</v>
      </c>
      <c r="BV81" s="3" t="str">
        <v>69</v>
      </c>
      <c r="BW81" s="3" t="str">
        <v>70</v>
      </c>
      <c r="BX81" s="3" t="str">
        <v>71</v>
      </c>
      <c r="BY81" s="3" t="str">
        <v>72</v>
      </c>
      <c r="BZ81" s="3" t="str">
        <v>73</v>
      </c>
      <c r="CA81" s="3" t="str">
        <v>74</v>
      </c>
      <c r="CB81" s="3" t="str">
        <v>75</v>
      </c>
      <c r="CC81" s="3" t="str">
        <v>76</v>
      </c>
      <c r="CD81" s="3" t="str">
        <v>77</v>
      </c>
      <c r="CE81" s="3" t="str">
        <v>78</v>
      </c>
      <c r="CF81" s="3" t="str">
        <v>79</v>
      </c>
      <c r="CG81" s="3" t="str">
        <v>80</v>
      </c>
      <c r="CH81" s="3" t="str">
        <v>81</v>
      </c>
      <c r="CI81" s="3" t="str">
        <v>82</v>
      </c>
      <c r="CJ81" s="3" t="str">
        <v>83</v>
      </c>
      <c r="CK81" s="3" t="str">
        <v>84</v>
      </c>
      <c r="CL81" s="3" t="str">
        <v>85</v>
      </c>
      <c r="CM81" s="3" t="str">
        <v>86</v>
      </c>
      <c r="CN81" s="3" t="str">
        <v>87</v>
      </c>
      <c r="CO81" s="3" t="str">
        <v>88</v>
      </c>
      <c r="CP81" s="3" t="str">
        <v>89</v>
      </c>
      <c r="CQ81" s="3" t="str">
        <v>90</v>
      </c>
      <c r="CR81" s="3" t="str">
        <v>91</v>
      </c>
      <c r="CS81" s="3" t="str">
        <v>92</v>
      </c>
      <c r="CT81" s="3" t="str">
        <v>93</v>
      </c>
      <c r="CU81" s="3" t="str">
        <v>94</v>
      </c>
      <c r="CV81" s="3" t="str">
        <v>95</v>
      </c>
      <c r="CW81" s="3" t="str">
        <v>96</v>
      </c>
      <c r="CX81" s="3" t="str">
        <v>97</v>
      </c>
      <c r="CY81" s="3" t="str">
        <v>98</v>
      </c>
      <c r="CZ81" s="3" t="str">
        <v>99</v>
      </c>
      <c r="DA81" s="3" t="str">
        <v>100</v>
      </c>
      <c r="DB81" s="3" t="str">
        <v>101</v>
      </c>
      <c r="DC81" s="3" t="str">
        <v>102</v>
      </c>
      <c r="DD81" s="3" t="str">
        <v>103</v>
      </c>
      <c r="DE81" s="3" t="str">
        <v>104</v>
      </c>
      <c r="DF81" s="3" t="str">
        <v>105</v>
      </c>
      <c r="DG81" s="3" t="str">
        <v>106</v>
      </c>
      <c r="DH81" s="3" t="str">
        <v>107</v>
      </c>
      <c r="DI81" s="3" t="str">
        <v>108</v>
      </c>
      <c r="DJ81" s="3" t="str">
        <v>109</v>
      </c>
      <c r="DK81" s="3" t="str">
        <v>110</v>
      </c>
      <c r="DL81" s="3" t="str">
        <v>111</v>
      </c>
      <c r="DM81" s="3" t="str">
        <v>112</v>
      </c>
      <c r="DN81" s="3" t="str">
        <v>113</v>
      </c>
      <c r="DO81" s="3" t="str">
        <v>114</v>
      </c>
      <c r="DP81" s="3" t="str">
        <v>115</v>
      </c>
      <c r="DQ81" s="3" t="str">
        <v>116</v>
      </c>
      <c r="DR81" s="3" t="str">
        <v>117</v>
      </c>
      <c r="DS81" s="3" t="str">
        <v>118</v>
      </c>
      <c r="DT81" s="3" t="str">
        <v>119</v>
      </c>
      <c r="DU81" s="3" t="str">
        <v>120</v>
      </c>
      <c r="DV81" s="3" t="str">
        <v>121</v>
      </c>
      <c r="DW81" s="3" t="str">
        <v>122</v>
      </c>
      <c r="DX81" s="3" t="str">
        <v>123</v>
      </c>
      <c r="DY81" s="3" t="str">
        <v>124</v>
      </c>
      <c r="DZ81" s="3" t="str">
        <v>125</v>
      </c>
      <c r="EA81" s="3" t="str">
        <v>126</v>
      </c>
      <c r="EB81" s="3" t="str">
        <v>127</v>
      </c>
      <c r="EC81" s="3" t="str">
        <v>128</v>
      </c>
      <c r="ED81" s="3" t="str">
        <v>129</v>
      </c>
      <c r="EE81" s="3" t="str">
        <v>130</v>
      </c>
      <c r="EF81" s="3" t="str">
        <v>131</v>
      </c>
      <c r="EG81" s="3" t="str">
        <v>132</v>
      </c>
      <c r="EH81" s="3" t="str">
        <v>133</v>
      </c>
      <c r="EI81" s="3" t="str">
        <v>134</v>
      </c>
      <c r="EJ81" s="3" t="str">
        <v>135</v>
      </c>
      <c r="EK81" s="3" t="str">
        <v>136</v>
      </c>
      <c r="EL81" s="3" t="str">
        <v>137</v>
      </c>
      <c r="EM81" s="3" t="str">
        <v>138</v>
      </c>
      <c r="EN81" s="3" t="str">
        <v>139</v>
      </c>
      <c r="EO81" s="3" t="str">
        <v>140</v>
      </c>
      <c r="EP81" s="3" t="str">
        <v>141</v>
      </c>
      <c r="EQ81" s="3" t="str">
        <v>142</v>
      </c>
      <c r="ER81" s="3" t="str">
        <v>143</v>
      </c>
      <c r="ES81" s="3" t="str">
        <v>144</v>
      </c>
      <c r="ET81" s="3" t="str">
        <v>145</v>
      </c>
      <c r="EU81" s="3" t="str">
        <v>146</v>
      </c>
      <c r="EV81" s="3" t="str">
        <v>147</v>
      </c>
      <c r="EW81" s="3" t="str">
        <v>148</v>
      </c>
      <c r="EX81" s="3" t="str">
        <v>149</v>
      </c>
      <c r="EY81" s="3" t="str">
        <v>150</v>
      </c>
      <c r="EZ81" s="3" t="str">
        <v>151</v>
      </c>
      <c r="FA81" s="3" t="str">
        <v>152</v>
      </c>
      <c r="FB81" s="3" t="str">
        <v>153</v>
      </c>
      <c r="FC81" s="3" t="str">
        <v>154</v>
      </c>
      <c r="FD81" s="3" t="str">
        <v>155</v>
      </c>
      <c r="FE81" s="3" t="str">
        <v>156</v>
      </c>
      <c r="FF81" s="3" t="str">
        <v>157</v>
      </c>
      <c r="FG81" s="3" t="str">
        <v>158</v>
      </c>
      <c r="FH81" s="3" t="str">
        <v>159</v>
      </c>
      <c r="FI81" s="3" t="str">
        <v>160</v>
      </c>
      <c r="FJ81" s="3" t="str">
        <v>161</v>
      </c>
      <c r="FK81" s="3" t="str">
        <v>162</v>
      </c>
      <c r="FL81" s="3" t="str">
        <v>163</v>
      </c>
      <c r="FM81" s="3" t="str">
        <v>164</v>
      </c>
      <c r="FN81" s="3" t="str">
        <v>165</v>
      </c>
      <c r="FO81" s="3" t="str">
        <v>166</v>
      </c>
      <c r="FP81" s="3" t="str">
        <v>167</v>
      </c>
      <c r="FQ81" s="3" t="str">
        <v>168</v>
      </c>
      <c r="FR81" s="3" t="str">
        <v>169</v>
      </c>
      <c r="FS81" s="3" t="str">
        <v>170</v>
      </c>
      <c r="FT81" s="3" t="str">
        <v>171</v>
      </c>
      <c r="FU81" s="3" t="str">
        <v>172</v>
      </c>
      <c r="FV81" s="3" t="str">
        <v>173</v>
      </c>
      <c r="FW81" s="3" t="str">
        <v>174</v>
      </c>
      <c r="FX81" s="3" t="str">
        <v>175</v>
      </c>
      <c r="FY81" s="3" t="str">
        <v>176</v>
      </c>
      <c r="FZ81" s="3" t="str">
        <v>177</v>
      </c>
      <c r="GA81" s="3" t="str">
        <v>178</v>
      </c>
      <c r="GB81" s="3" t="str">
        <v>179</v>
      </c>
      <c r="GC81" s="3" t="str">
        <v>180</v>
      </c>
      <c r="GD81" s="3" t="str">
        <v>181</v>
      </c>
      <c r="GE81" s="3" t="str">
        <v>182</v>
      </c>
      <c r="GF81" s="3" t="str">
        <v>183</v>
      </c>
      <c r="GG81" s="3" t="str">
        <v>184</v>
      </c>
      <c r="GH81" s="3" t="str">
        <v>185</v>
      </c>
      <c r="GI81" s="3" t="str">
        <v>186</v>
      </c>
      <c r="GJ81" s="3" t="str">
        <v>187</v>
      </c>
      <c r="GK81" s="3" t="str">
        <v>188</v>
      </c>
      <c r="GL81" s="3" t="str">
        <v>189</v>
      </c>
      <c r="GM81" s="3" t="str">
        <v>190</v>
      </c>
      <c r="GN81" s="3" t="str">
        <v>191</v>
      </c>
      <c r="GO81" s="3" t="str">
        <v>192</v>
      </c>
      <c r="GP81" s="3" t="str">
        <v>193</v>
      </c>
      <c r="GQ81" s="3" t="str">
        <v>194</v>
      </c>
      <c r="GR81" s="3" t="str">
        <v>195</v>
      </c>
      <c r="GS81" s="3" t="str">
        <v>196</v>
      </c>
      <c r="GT81" s="3" t="str">
        <v>197</v>
      </c>
      <c r="GU81" s="3" t="str">
        <v>198</v>
      </c>
      <c r="GV81" s="3" t="str">
        <v>199</v>
      </c>
      <c r="GW81" s="3" t="str">
        <v>200</v>
      </c>
      <c r="GX81" s="3"/>
    </row>
    <row r="82" spans="2:206" x14ac:dyDescent="0.3">
      <c r="E82" s="3" t="str">
        <v>sales</v>
      </c>
      <c r="F82" s="3">
        <v>26.52</v>
      </c>
      <c r="G82" s="3">
        <v>12.48</v>
      </c>
      <c r="H82" s="3">
        <v>11.16</v>
      </c>
      <c r="I82" s="3">
        <v>22.2</v>
      </c>
      <c r="J82" s="3">
        <v>15.48</v>
      </c>
      <c r="K82" s="3">
        <v>8.64</v>
      </c>
      <c r="L82" s="3">
        <v>14.16</v>
      </c>
      <c r="M82" s="3">
        <v>15.839999999999998</v>
      </c>
      <c r="N82" s="3">
        <v>5.76</v>
      </c>
      <c r="O82" s="3">
        <v>12.719999999999999</v>
      </c>
      <c r="P82" s="3">
        <v>10.319999999999999</v>
      </c>
      <c r="Q82" s="3">
        <v>20.88</v>
      </c>
      <c r="R82" s="3">
        <v>11.04</v>
      </c>
      <c r="S82" s="3">
        <v>11.639999999999999</v>
      </c>
      <c r="T82" s="3">
        <v>22.8</v>
      </c>
      <c r="U82" s="3">
        <v>26.88</v>
      </c>
      <c r="V82" s="3">
        <v>15</v>
      </c>
      <c r="W82" s="3">
        <v>29.279999999999998</v>
      </c>
      <c r="X82" s="3">
        <v>13.56</v>
      </c>
      <c r="Y82" s="3">
        <v>17.52</v>
      </c>
      <c r="Z82" s="3">
        <v>21.599999999999998</v>
      </c>
      <c r="AA82" s="3">
        <v>15</v>
      </c>
      <c r="AB82" s="3">
        <v>6.72</v>
      </c>
      <c r="AC82" s="3">
        <v>18.599999999999998</v>
      </c>
      <c r="AD82" s="3">
        <v>11.639999999999999</v>
      </c>
      <c r="AE82" s="3">
        <v>14.399999999999999</v>
      </c>
      <c r="AF82" s="3">
        <v>18</v>
      </c>
      <c r="AG82" s="3">
        <v>19.079999999999998</v>
      </c>
      <c r="AH82" s="3">
        <v>22.679999999999996</v>
      </c>
      <c r="AI82" s="3">
        <v>12.6</v>
      </c>
      <c r="AJ82" s="3">
        <v>25.679999999999996</v>
      </c>
      <c r="AK82" s="3">
        <v>14.28</v>
      </c>
      <c r="AL82" s="3">
        <v>11.52</v>
      </c>
      <c r="AM82" s="3">
        <v>20.88</v>
      </c>
      <c r="AN82" s="3">
        <v>11.4</v>
      </c>
      <c r="AO82" s="3">
        <v>15.36</v>
      </c>
      <c r="AP82" s="3">
        <v>30.479999999999997</v>
      </c>
      <c r="AQ82" s="3">
        <v>17.639999999999997</v>
      </c>
      <c r="AR82" s="3">
        <v>12.12</v>
      </c>
      <c r="AS82" s="3">
        <v>25.8</v>
      </c>
      <c r="AT82" s="3">
        <v>19.920000000000002</v>
      </c>
      <c r="AU82" s="3">
        <v>20.52</v>
      </c>
      <c r="AV82" s="3">
        <v>24.84</v>
      </c>
      <c r="AW82" s="3">
        <v>15.48</v>
      </c>
      <c r="AX82" s="3">
        <v>10.199999999999999</v>
      </c>
      <c r="AY82" s="3">
        <v>17.88</v>
      </c>
      <c r="AZ82" s="3">
        <v>12.719999999999999</v>
      </c>
      <c r="BA82" s="3">
        <v>27.84</v>
      </c>
      <c r="BB82" s="3">
        <v>17.760000000000002</v>
      </c>
      <c r="BC82" s="3">
        <v>11.639999999999999</v>
      </c>
      <c r="BD82" s="3">
        <v>13.68</v>
      </c>
      <c r="BE82" s="3">
        <v>12.839999999999998</v>
      </c>
      <c r="BF82" s="3">
        <v>27.12</v>
      </c>
      <c r="BG82" s="3">
        <v>25.439999999999998</v>
      </c>
      <c r="BH82" s="3">
        <v>24.24</v>
      </c>
      <c r="BI82" s="3">
        <v>28.439999999999998</v>
      </c>
      <c r="BJ82" s="3">
        <v>6.6</v>
      </c>
      <c r="BK82" s="3">
        <v>15.839999999999998</v>
      </c>
      <c r="BL82" s="3">
        <v>28.56</v>
      </c>
      <c r="BM82" s="3">
        <v>22.08</v>
      </c>
      <c r="BN82" s="3">
        <v>9.7199999999999989</v>
      </c>
      <c r="BO82" s="3">
        <v>29.04</v>
      </c>
      <c r="BP82" s="3">
        <v>18.84</v>
      </c>
      <c r="BQ82" s="3">
        <v>16.8</v>
      </c>
      <c r="BR82" s="3">
        <v>21.599999999999998</v>
      </c>
      <c r="BS82" s="3">
        <v>11.16</v>
      </c>
      <c r="BT82" s="3">
        <v>11.4</v>
      </c>
      <c r="BU82" s="3">
        <v>16.079999999999998</v>
      </c>
      <c r="BV82" s="3">
        <v>22.679999999999996</v>
      </c>
      <c r="BW82" s="3">
        <v>26.76</v>
      </c>
      <c r="BX82" s="3">
        <v>21.96</v>
      </c>
      <c r="BY82" s="3">
        <v>14.879999999999999</v>
      </c>
      <c r="BZ82" s="3">
        <v>10.56</v>
      </c>
      <c r="CA82" s="3">
        <v>13.2</v>
      </c>
      <c r="CB82" s="3">
        <v>20.399999999999999</v>
      </c>
      <c r="CC82" s="3">
        <v>10.44</v>
      </c>
      <c r="CD82" s="3">
        <v>8.2799999999999994</v>
      </c>
      <c r="CE82" s="3">
        <v>17.04</v>
      </c>
      <c r="CF82" s="3">
        <v>6.3599999999999994</v>
      </c>
      <c r="CG82" s="3">
        <v>13.2</v>
      </c>
      <c r="CH82" s="3">
        <v>14.16</v>
      </c>
      <c r="CI82" s="3">
        <v>14.76</v>
      </c>
      <c r="CJ82" s="3">
        <v>13.56</v>
      </c>
      <c r="CK82" s="3">
        <v>16.32</v>
      </c>
      <c r="CL82" s="3">
        <v>26.04</v>
      </c>
      <c r="CM82" s="3">
        <v>18.239999999999998</v>
      </c>
      <c r="CN82" s="3">
        <v>14.399999999999999</v>
      </c>
      <c r="CO82" s="3">
        <v>19.2</v>
      </c>
      <c r="CP82" s="3">
        <v>15.48</v>
      </c>
      <c r="CQ82" s="3">
        <v>20.04</v>
      </c>
      <c r="CR82" s="3">
        <v>13.44</v>
      </c>
      <c r="CS82" s="3">
        <v>8.76</v>
      </c>
      <c r="CT82" s="3">
        <v>23.279999999999998</v>
      </c>
      <c r="CU82" s="3">
        <v>26.639999999999997</v>
      </c>
      <c r="CV82" s="3">
        <v>13.799999999999999</v>
      </c>
      <c r="CW82" s="3">
        <v>20.279999999999998</v>
      </c>
      <c r="CX82" s="3">
        <v>14.04</v>
      </c>
      <c r="CY82" s="3">
        <v>18.599999999999998</v>
      </c>
      <c r="CZ82" s="3">
        <v>30.479999999999997</v>
      </c>
      <c r="DA82" s="3">
        <v>20.639999999999997</v>
      </c>
      <c r="DB82" s="3">
        <v>14.04</v>
      </c>
      <c r="DC82" s="3">
        <v>28.56</v>
      </c>
      <c r="DD82" s="3">
        <v>17.760000000000002</v>
      </c>
      <c r="DE82" s="3">
        <v>17.639999999999997</v>
      </c>
      <c r="DF82" s="3">
        <v>24.84</v>
      </c>
      <c r="DG82" s="3">
        <v>23.04</v>
      </c>
      <c r="DH82" s="3">
        <v>8.64</v>
      </c>
      <c r="DI82" s="3">
        <v>10.44</v>
      </c>
      <c r="DJ82" s="3">
        <v>6.3599999999999994</v>
      </c>
      <c r="DK82" s="3">
        <v>23.76</v>
      </c>
      <c r="DL82" s="3">
        <v>16.079999999999998</v>
      </c>
      <c r="DM82" s="3">
        <v>26.16</v>
      </c>
      <c r="DN82" s="3">
        <v>16.919999999999998</v>
      </c>
      <c r="DO82" s="3">
        <v>19.079999999999998</v>
      </c>
      <c r="DP82" s="3">
        <v>17.52</v>
      </c>
      <c r="DQ82" s="3">
        <v>15.12</v>
      </c>
      <c r="DR82" s="3">
        <v>14.639999999999999</v>
      </c>
      <c r="DS82" s="3">
        <v>11.28</v>
      </c>
      <c r="DT82" s="3">
        <v>19.079999999999998</v>
      </c>
      <c r="DU82" s="3">
        <v>7.919999999999999</v>
      </c>
      <c r="DV82" s="3">
        <v>18.599999999999998</v>
      </c>
      <c r="DW82" s="3">
        <v>8.4</v>
      </c>
      <c r="DX82" s="3">
        <v>13.92</v>
      </c>
      <c r="DY82" s="3">
        <v>18.239999999999998</v>
      </c>
      <c r="DZ82" s="3">
        <v>23.639999999999997</v>
      </c>
      <c r="EA82" s="3">
        <v>12.719999999999999</v>
      </c>
      <c r="EB82" s="3">
        <v>7.919999999999999</v>
      </c>
      <c r="EC82" s="3">
        <v>10.56</v>
      </c>
      <c r="ED82" s="3">
        <v>29.639999999999997</v>
      </c>
      <c r="EE82" s="3">
        <v>11.639999999999999</v>
      </c>
      <c r="EF82" s="3">
        <v>1.92</v>
      </c>
      <c r="EG82" s="3">
        <v>15.239999999999998</v>
      </c>
      <c r="EH82" s="3">
        <v>6.84</v>
      </c>
      <c r="EI82" s="3">
        <v>23.52</v>
      </c>
      <c r="EJ82" s="3">
        <v>12.96</v>
      </c>
      <c r="EK82" s="3">
        <v>13.92</v>
      </c>
      <c r="EL82" s="3">
        <v>11.4</v>
      </c>
      <c r="EM82" s="3">
        <v>24.96</v>
      </c>
      <c r="EN82" s="3">
        <v>11.52</v>
      </c>
      <c r="EO82" s="3">
        <v>24.84</v>
      </c>
      <c r="EP82" s="3">
        <v>13.08</v>
      </c>
      <c r="EQ82" s="3">
        <v>23.04</v>
      </c>
      <c r="ER82" s="3">
        <v>24.12</v>
      </c>
      <c r="ES82" s="3">
        <v>12.48</v>
      </c>
      <c r="ET82" s="3">
        <v>13.68</v>
      </c>
      <c r="EU82" s="3">
        <v>12.360000000000001</v>
      </c>
      <c r="EV82" s="3">
        <v>15.839999999999998</v>
      </c>
      <c r="EW82" s="3">
        <v>30.479999999999997</v>
      </c>
      <c r="EX82" s="3">
        <v>13.08</v>
      </c>
      <c r="EY82" s="3">
        <v>12.12</v>
      </c>
      <c r="EZ82" s="3">
        <v>19.32</v>
      </c>
      <c r="FA82" s="3">
        <v>13.92</v>
      </c>
      <c r="FB82" s="3">
        <v>19.920000000000002</v>
      </c>
      <c r="FC82" s="3">
        <v>22.8</v>
      </c>
      <c r="FD82" s="3">
        <v>18.72</v>
      </c>
      <c r="FE82" s="3">
        <v>3.84</v>
      </c>
      <c r="FF82" s="3">
        <v>18.36</v>
      </c>
      <c r="FG82" s="3">
        <v>12.12</v>
      </c>
      <c r="FH82" s="3">
        <v>8.76</v>
      </c>
      <c r="FI82" s="3">
        <v>15.48</v>
      </c>
      <c r="FJ82" s="3">
        <v>17.28</v>
      </c>
      <c r="FK82" s="3">
        <v>15.96</v>
      </c>
      <c r="FL82" s="3">
        <v>17.88</v>
      </c>
      <c r="FM82" s="3">
        <v>21.599999999999998</v>
      </c>
      <c r="FN82" s="3">
        <v>14.28</v>
      </c>
      <c r="FO82" s="3">
        <v>14.28</v>
      </c>
      <c r="FP82" s="3">
        <v>9.6</v>
      </c>
      <c r="FQ82" s="3">
        <v>14.639999999999999</v>
      </c>
      <c r="FR82" s="3">
        <v>20.52</v>
      </c>
      <c r="FS82" s="3">
        <v>18</v>
      </c>
      <c r="FT82" s="3">
        <v>10.08</v>
      </c>
      <c r="FU82" s="3">
        <v>17.399999999999999</v>
      </c>
      <c r="FV82" s="3">
        <v>9.1199999999999992</v>
      </c>
      <c r="FW82" s="3">
        <v>14.04</v>
      </c>
      <c r="FX82" s="3">
        <v>13.799999999999999</v>
      </c>
      <c r="FY82" s="3">
        <v>32.4</v>
      </c>
      <c r="FZ82" s="3">
        <v>24.24</v>
      </c>
      <c r="GA82" s="3">
        <v>14.04</v>
      </c>
      <c r="GB82" s="3">
        <v>14.16</v>
      </c>
      <c r="GC82" s="3">
        <v>15.12</v>
      </c>
      <c r="GD82" s="3">
        <v>12.6</v>
      </c>
      <c r="GE82" s="3">
        <v>14.639999999999999</v>
      </c>
      <c r="GF82" s="3">
        <v>10.44</v>
      </c>
      <c r="GG82" s="3">
        <v>31.439999999999998</v>
      </c>
      <c r="GH82" s="3">
        <v>21.12</v>
      </c>
      <c r="GI82" s="3">
        <v>27.12</v>
      </c>
      <c r="GJ82" s="3">
        <v>12.360000000000001</v>
      </c>
      <c r="GK82" s="3">
        <v>20.76</v>
      </c>
      <c r="GL82" s="3">
        <v>19.079999999999998</v>
      </c>
      <c r="GM82" s="3">
        <v>8.0399999999999991</v>
      </c>
      <c r="GN82" s="3">
        <v>12.96</v>
      </c>
      <c r="GO82" s="3">
        <v>11.88</v>
      </c>
      <c r="GP82" s="3">
        <v>7.08</v>
      </c>
      <c r="GQ82" s="3">
        <v>23.52</v>
      </c>
      <c r="GR82" s="3">
        <v>20.76</v>
      </c>
      <c r="GS82" s="3">
        <v>9.1199999999999992</v>
      </c>
      <c r="GT82" s="3">
        <v>11.639999999999999</v>
      </c>
      <c r="GU82" s="3">
        <v>15.36</v>
      </c>
      <c r="GV82" s="3">
        <v>30.599999999999998</v>
      </c>
      <c r="GW82" s="3">
        <v>16.079999999999998</v>
      </c>
      <c r="GX82" s="3"/>
    </row>
    <row r="83" spans="2:206" x14ac:dyDescent="0.3">
      <c r="E83" s="3" t="str">
        <v>youtube</v>
      </c>
      <c r="F83" s="3">
        <v>276.12</v>
      </c>
      <c r="G83" s="3">
        <v>53.4</v>
      </c>
      <c r="H83" s="3">
        <v>20.639999999999997</v>
      </c>
      <c r="I83" s="3">
        <v>181.79999999999998</v>
      </c>
      <c r="J83" s="3">
        <v>216.96</v>
      </c>
      <c r="K83" s="3">
        <v>10.44</v>
      </c>
      <c r="L83" s="3">
        <v>69</v>
      </c>
      <c r="M83" s="3">
        <v>144.24</v>
      </c>
      <c r="N83" s="3">
        <v>10.319999999999999</v>
      </c>
      <c r="O83" s="3">
        <v>239.76</v>
      </c>
      <c r="P83" s="3">
        <v>79.319999999999993</v>
      </c>
      <c r="Q83" s="3">
        <v>257.64</v>
      </c>
      <c r="R83" s="3">
        <v>28.56</v>
      </c>
      <c r="S83" s="3">
        <v>117</v>
      </c>
      <c r="T83" s="3">
        <v>244.92</v>
      </c>
      <c r="U83" s="3">
        <v>234.48</v>
      </c>
      <c r="V83" s="3">
        <v>81.36</v>
      </c>
      <c r="W83" s="3">
        <v>337.67999999999995</v>
      </c>
      <c r="X83" s="3">
        <v>83.04</v>
      </c>
      <c r="Y83" s="3">
        <v>176.76000000000002</v>
      </c>
      <c r="Z83" s="3">
        <v>262.08</v>
      </c>
      <c r="AA83" s="3">
        <v>284.88</v>
      </c>
      <c r="AB83" s="3">
        <v>15.839999999999998</v>
      </c>
      <c r="AC83" s="3">
        <v>273.95999999999998</v>
      </c>
      <c r="AD83" s="3">
        <v>74.759999999999991</v>
      </c>
      <c r="AE83" s="3">
        <v>315.47999999999996</v>
      </c>
      <c r="AF83" s="3">
        <v>171.48</v>
      </c>
      <c r="AG83" s="3">
        <v>288.12</v>
      </c>
      <c r="AH83" s="3">
        <v>298.56</v>
      </c>
      <c r="AI83" s="3">
        <v>84.719999999999985</v>
      </c>
      <c r="AJ83" s="3">
        <v>351.47999999999996</v>
      </c>
      <c r="AK83" s="3">
        <v>135.47999999999999</v>
      </c>
      <c r="AL83" s="3">
        <v>116.64</v>
      </c>
      <c r="AM83" s="3">
        <v>318.72000000000003</v>
      </c>
      <c r="AN83" s="3">
        <v>114.84</v>
      </c>
      <c r="AO83" s="3">
        <v>348.84</v>
      </c>
      <c r="AP83" s="3">
        <v>320.27999999999997</v>
      </c>
      <c r="AQ83" s="3">
        <v>89.64</v>
      </c>
      <c r="AR83" s="3">
        <v>51.72</v>
      </c>
      <c r="AS83" s="3">
        <v>273.59999999999997</v>
      </c>
      <c r="AT83" s="3">
        <v>243</v>
      </c>
      <c r="AU83" s="3">
        <v>212.4</v>
      </c>
      <c r="AV83" s="3">
        <v>352.32</v>
      </c>
      <c r="AW83" s="3">
        <v>248.28</v>
      </c>
      <c r="AX83" s="3">
        <v>30.12</v>
      </c>
      <c r="AY83" s="3">
        <v>210.11999999999998</v>
      </c>
      <c r="AZ83" s="3">
        <v>107.64</v>
      </c>
      <c r="BA83" s="3">
        <v>287.88</v>
      </c>
      <c r="BB83" s="3">
        <v>272.64</v>
      </c>
      <c r="BC83" s="3">
        <v>80.28</v>
      </c>
      <c r="BD83" s="3">
        <v>239.76</v>
      </c>
      <c r="BE83" s="3">
        <v>120.48</v>
      </c>
      <c r="BF83" s="3">
        <v>259.68</v>
      </c>
      <c r="BG83" s="3">
        <v>219.11999999999998</v>
      </c>
      <c r="BH83" s="3">
        <v>315.23999999999995</v>
      </c>
      <c r="BI83" s="3">
        <v>238.68</v>
      </c>
      <c r="BJ83" s="3">
        <v>8.76</v>
      </c>
      <c r="BK83" s="3">
        <v>163.43999999999997</v>
      </c>
      <c r="BL83" s="3">
        <v>252.96</v>
      </c>
      <c r="BM83" s="3">
        <v>252.83999999999997</v>
      </c>
      <c r="BN83" s="3">
        <v>64.2</v>
      </c>
      <c r="BO83" s="3">
        <v>313.56</v>
      </c>
      <c r="BP83" s="3">
        <v>287.16000000000003</v>
      </c>
      <c r="BQ83" s="3">
        <v>123.24</v>
      </c>
      <c r="BR83" s="3">
        <v>157.32</v>
      </c>
      <c r="BS83" s="3">
        <v>82.8</v>
      </c>
      <c r="BT83" s="3">
        <v>37.799999999999997</v>
      </c>
      <c r="BU83" s="3">
        <v>167.16</v>
      </c>
      <c r="BV83" s="3">
        <v>284.88</v>
      </c>
      <c r="BW83" s="3">
        <v>260.16000000000003</v>
      </c>
      <c r="BX83" s="3">
        <v>238.92</v>
      </c>
      <c r="BY83" s="3">
        <v>131.76</v>
      </c>
      <c r="BZ83" s="3">
        <v>32.159999999999997</v>
      </c>
      <c r="CA83" s="3">
        <v>155.28</v>
      </c>
      <c r="CB83" s="3">
        <v>256.08</v>
      </c>
      <c r="CC83" s="3">
        <v>20.279999999999998</v>
      </c>
      <c r="CD83" s="3">
        <v>33</v>
      </c>
      <c r="CE83" s="3">
        <v>144.6</v>
      </c>
      <c r="CF83" s="3">
        <v>6.48</v>
      </c>
      <c r="CG83" s="3">
        <v>139.19999999999999</v>
      </c>
      <c r="CH83" s="3">
        <v>91.68</v>
      </c>
      <c r="CI83" s="3">
        <v>287.76</v>
      </c>
      <c r="CJ83" s="3">
        <v>90.36</v>
      </c>
      <c r="CK83" s="3">
        <v>82.08</v>
      </c>
      <c r="CL83" s="3">
        <v>256.2</v>
      </c>
      <c r="CM83" s="3">
        <v>231.83999999999997</v>
      </c>
      <c r="CN83" s="3">
        <v>91.559999999999988</v>
      </c>
      <c r="CO83" s="3">
        <v>132.84</v>
      </c>
      <c r="CP83" s="3">
        <v>105.96</v>
      </c>
      <c r="CQ83" s="3">
        <v>131.76</v>
      </c>
      <c r="CR83" s="3">
        <v>161.16</v>
      </c>
      <c r="CS83" s="3">
        <v>34.32</v>
      </c>
      <c r="CT83" s="3">
        <v>261.23999999999995</v>
      </c>
      <c r="CU83" s="3">
        <v>301.08</v>
      </c>
      <c r="CV83" s="3">
        <v>128.88</v>
      </c>
      <c r="CW83" s="3">
        <v>195.96</v>
      </c>
      <c r="CX83" s="3">
        <v>237.11999999999998</v>
      </c>
      <c r="CY83" s="3">
        <v>221.88</v>
      </c>
      <c r="CZ83" s="3">
        <v>347.64</v>
      </c>
      <c r="DA83" s="3">
        <v>162.23999999999998</v>
      </c>
      <c r="DB83" s="3">
        <v>266.88</v>
      </c>
      <c r="DC83" s="3">
        <v>355.67999999999995</v>
      </c>
      <c r="DD83" s="3">
        <v>336.23999999999995</v>
      </c>
      <c r="DE83" s="3">
        <v>225.48</v>
      </c>
      <c r="DF83" s="3">
        <v>285.83999999999997</v>
      </c>
      <c r="DG83" s="3">
        <v>165.48</v>
      </c>
      <c r="DH83" s="3">
        <v>30</v>
      </c>
      <c r="DI83" s="3">
        <v>108.48</v>
      </c>
      <c r="DJ83" s="3">
        <v>15.719999999999999</v>
      </c>
      <c r="DK83" s="3">
        <v>306.48</v>
      </c>
      <c r="DL83" s="3">
        <v>270.95999999999998</v>
      </c>
      <c r="DM83" s="3">
        <v>290.03999999999996</v>
      </c>
      <c r="DN83" s="3">
        <v>210.83999999999997</v>
      </c>
      <c r="DO83" s="3">
        <v>251.51999999999998</v>
      </c>
      <c r="DP83" s="3">
        <v>93.84</v>
      </c>
      <c r="DQ83" s="3">
        <v>90.11999999999999</v>
      </c>
      <c r="DR83" s="3">
        <v>167.04</v>
      </c>
      <c r="DS83" s="3">
        <v>91.68</v>
      </c>
      <c r="DT83" s="3">
        <v>150.84</v>
      </c>
      <c r="DU83" s="3">
        <v>23.279999999999998</v>
      </c>
      <c r="DV83" s="3">
        <v>169.56</v>
      </c>
      <c r="DW83" s="3">
        <v>22.56</v>
      </c>
      <c r="DX83" s="3">
        <v>268.8</v>
      </c>
      <c r="DY83" s="3">
        <v>147.72</v>
      </c>
      <c r="DZ83" s="3">
        <v>275.39999999999998</v>
      </c>
      <c r="EA83" s="3">
        <v>104.64</v>
      </c>
      <c r="EB83" s="3">
        <v>9.36</v>
      </c>
      <c r="EC83" s="3">
        <v>96.24</v>
      </c>
      <c r="ED83" s="3">
        <v>264.36</v>
      </c>
      <c r="EE83" s="3">
        <v>71.52</v>
      </c>
      <c r="EF83" s="3">
        <v>0.84</v>
      </c>
      <c r="EG83" s="3">
        <v>318.23999999999995</v>
      </c>
      <c r="EH83" s="3">
        <v>10.08</v>
      </c>
      <c r="EI83" s="3">
        <v>263.76</v>
      </c>
      <c r="EJ83" s="3">
        <v>44.279999999999994</v>
      </c>
      <c r="EK83" s="3">
        <v>57.959999999999994</v>
      </c>
      <c r="EL83" s="3">
        <v>30.72</v>
      </c>
      <c r="EM83" s="3">
        <v>328.44</v>
      </c>
      <c r="EN83" s="3">
        <v>51.6</v>
      </c>
      <c r="EO83" s="3">
        <v>221.88</v>
      </c>
      <c r="EP83" s="3">
        <v>88.08</v>
      </c>
      <c r="EQ83" s="3">
        <v>232.43999999999997</v>
      </c>
      <c r="ER83" s="3">
        <v>264.59999999999997</v>
      </c>
      <c r="ES83" s="3">
        <v>125.51999999999998</v>
      </c>
      <c r="ET83" s="3">
        <v>115.44</v>
      </c>
      <c r="EU83" s="3">
        <v>168.36</v>
      </c>
      <c r="EV83" s="3">
        <v>288.12</v>
      </c>
      <c r="EW83" s="3">
        <v>291.83999999999997</v>
      </c>
      <c r="EX83" s="3">
        <v>45.6</v>
      </c>
      <c r="EY83" s="3">
        <v>53.64</v>
      </c>
      <c r="EZ83" s="3">
        <v>336.84</v>
      </c>
      <c r="FA83" s="3">
        <v>145.19999999999999</v>
      </c>
      <c r="FB83" s="3">
        <v>237.11999999999998</v>
      </c>
      <c r="FC83" s="3">
        <v>205.56</v>
      </c>
      <c r="FD83" s="3">
        <v>225.36</v>
      </c>
      <c r="FE83" s="3">
        <v>4.919999999999999</v>
      </c>
      <c r="FF83" s="3">
        <v>112.68</v>
      </c>
      <c r="FG83" s="3">
        <v>179.76000000000002</v>
      </c>
      <c r="FH83" s="3">
        <v>14.04</v>
      </c>
      <c r="FI83" s="3">
        <v>158.04</v>
      </c>
      <c r="FJ83" s="3">
        <v>207</v>
      </c>
      <c r="FK83" s="3">
        <v>102.84</v>
      </c>
      <c r="FL83" s="3">
        <v>226.08</v>
      </c>
      <c r="FM83" s="3">
        <v>196.2</v>
      </c>
      <c r="FN83" s="3">
        <v>140.63999999999999</v>
      </c>
      <c r="FO83" s="3">
        <v>281.39999999999998</v>
      </c>
      <c r="FP83" s="3">
        <v>21.479999999999997</v>
      </c>
      <c r="FQ83" s="3">
        <v>248.16</v>
      </c>
      <c r="FR83" s="3">
        <v>258.48</v>
      </c>
      <c r="FS83" s="3">
        <v>341.16</v>
      </c>
      <c r="FT83" s="3">
        <v>60</v>
      </c>
      <c r="FU83" s="3">
        <v>197.4</v>
      </c>
      <c r="FV83" s="3">
        <v>23.52</v>
      </c>
      <c r="FW83" s="3">
        <v>202.08</v>
      </c>
      <c r="FX83" s="3">
        <v>266.88</v>
      </c>
      <c r="FY83" s="3">
        <v>332.28</v>
      </c>
      <c r="FZ83" s="3">
        <v>298.08</v>
      </c>
      <c r="GA83" s="3">
        <v>204.23999999999998</v>
      </c>
      <c r="GB83" s="3">
        <v>332.03999999999996</v>
      </c>
      <c r="GC83" s="3">
        <v>198.72</v>
      </c>
      <c r="GD83" s="3">
        <v>187.92</v>
      </c>
      <c r="GE83" s="3">
        <v>262.2</v>
      </c>
      <c r="GF83" s="3">
        <v>67.44</v>
      </c>
      <c r="GG83" s="3">
        <v>345.12</v>
      </c>
      <c r="GH83" s="3">
        <v>304.56</v>
      </c>
      <c r="GI83" s="3">
        <v>246</v>
      </c>
      <c r="GJ83" s="3">
        <v>167.4</v>
      </c>
      <c r="GK83" s="3">
        <v>229.32</v>
      </c>
      <c r="GL83" s="3">
        <v>343.2</v>
      </c>
      <c r="GM83" s="3">
        <v>22.439999999999998</v>
      </c>
      <c r="GN83" s="3">
        <v>47.4</v>
      </c>
      <c r="GO83" s="3">
        <v>90.6</v>
      </c>
      <c r="GP83" s="3">
        <v>20.639999999999997</v>
      </c>
      <c r="GQ83" s="3">
        <v>200.16</v>
      </c>
      <c r="GR83" s="3">
        <v>179.64</v>
      </c>
      <c r="GS83" s="3">
        <v>45.84</v>
      </c>
      <c r="GT83" s="3">
        <v>113.04</v>
      </c>
      <c r="GU83" s="3">
        <v>212.4</v>
      </c>
      <c r="GV83" s="3">
        <v>340.32</v>
      </c>
      <c r="GW83" s="3">
        <v>278.52</v>
      </c>
      <c r="GX83" s="3"/>
    </row>
    <row r="85" spans="2:206" x14ac:dyDescent="0.3">
      <c r="B85" t="str">
        <f>"summary("&amp;B70&amp;")"</f>
        <v>summary(smodel)</v>
      </c>
      <c r="D85" s="4" t="str" cm="1">
        <f t="array" ref="D85:D95">_xll.RScript.Evaluate(B85)</f>
        <v>call</v>
      </c>
      <c r="E85" s="3" t="str" cm="1">
        <f t="array" ref="E85">TRANSPOSE(_xll.RScript.Evaluate($B$85&amp;"$"&amp;D85))</f>
        <v>lm(formula = sales ~ youtube, data = marketing)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</row>
    <row r="86" spans="2:206" x14ac:dyDescent="0.3">
      <c r="B86" t="s">
        <v>68</v>
      </c>
      <c r="D86" s="4" t="str">
        <v>terms</v>
      </c>
      <c r="E86" s="3" t="str" cm="1">
        <f t="array" ref="E86">TRANSPOSE(_xll.RScript.Evaluate($B$85&amp;"$"&amp;D86))</f>
        <v>sales ~ youtube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</row>
    <row r="87" spans="2:206" x14ac:dyDescent="0.3">
      <c r="D87" s="4" t="str">
        <v>residuals</v>
      </c>
      <c r="E87" s="3" cm="1">
        <f t="array" ref="E87:GV87">TRANSPOSE(_xll.RScript.Evaluate($B$85&amp;"$"&amp;D87))</f>
        <v>4.9550705846813932</v>
      </c>
      <c r="F87" s="3">
        <v>1.5024311419235032</v>
      </c>
      <c r="G87" s="3">
        <v>1.7397314825092418</v>
      </c>
      <c r="H87" s="3">
        <v>5.1187265103237785</v>
      </c>
      <c r="I87" s="3">
        <v>-3.2726617673011962</v>
      </c>
      <c r="J87" s="3">
        <v>-0.295394785073958</v>
      </c>
      <c r="K87" s="3">
        <v>2.4408595511684061</v>
      </c>
      <c r="L87" s="3">
        <v>0.54420272498799704</v>
      </c>
      <c r="M87" s="3">
        <v>-3.169690388221996</v>
      </c>
      <c r="N87" s="3">
        <v>-7.1164971691740471</v>
      </c>
      <c r="O87" s="3">
        <v>-1.8897185781003598</v>
      </c>
      <c r="P87" s="3">
        <v>0.1935476998835598</v>
      </c>
      <c r="Q87" s="3">
        <v>1.2432412902797232</v>
      </c>
      <c r="R87" s="3">
        <v>-2.3608991896165437</v>
      </c>
      <c r="S87" s="3">
        <v>2.7182137661915728</v>
      </c>
      <c r="T87" s="3">
        <v>7.2944962923122976</v>
      </c>
      <c r="U87" s="3">
        <v>2.6933066754162813</v>
      </c>
      <c r="V87" s="3">
        <v>4.7887149996246601</v>
      </c>
      <c r="W87" s="3">
        <v>1.173445119488808</v>
      </c>
      <c r="X87" s="3">
        <v>0.6783111781061959</v>
      </c>
      <c r="Y87" s="3">
        <v>0.70248501636095106</v>
      </c>
      <c r="Z87" s="3">
        <v>-6.981350385511897</v>
      </c>
      <c r="AA87" s="3">
        <v>-2.4720926434122665</v>
      </c>
      <c r="AB87" s="3">
        <v>-2.8622502719833234</v>
      </c>
      <c r="AC87" s="3">
        <v>-0.35295149772578926</v>
      </c>
      <c r="AD87" s="3">
        <v>-9.0359715827623024</v>
      </c>
      <c r="AE87" s="3">
        <v>1.4093046395925417</v>
      </c>
      <c r="AF87" s="3">
        <v>-3.0553691005148838</v>
      </c>
      <c r="AG87" s="3">
        <v>4.8348373364388575E-2</v>
      </c>
      <c r="AH87" s="3">
        <v>0.13358356356133522</v>
      </c>
      <c r="AI87" s="3">
        <v>0.53270936164898508</v>
      </c>
      <c r="AJ87" s="3">
        <v>-0.59937630481874771</v>
      </c>
      <c r="AK87" s="3">
        <v>-2.4637859990606557</v>
      </c>
      <c r="AL87" s="3">
        <v>-2.7099902977652883</v>
      </c>
      <c r="AM87" s="3">
        <v>-2.4982200462812201</v>
      </c>
      <c r="AN87" s="3">
        <v>-9.6617939076078407</v>
      </c>
      <c r="AO87" s="3">
        <v>6.8158525431592016</v>
      </c>
      <c r="AP87" s="3">
        <v>4.9397032926308748</v>
      </c>
      <c r="AQ87" s="3">
        <v>1.2222926978509863</v>
      </c>
      <c r="AR87" s="3">
        <v>4.3548629185725671</v>
      </c>
      <c r="AS87" s="3">
        <v>-7.0515884177028809E-2</v>
      </c>
      <c r="AT87" s="3">
        <v>1.984105313073373</v>
      </c>
      <c r="AU87" s="3">
        <v>-0.34722141631474901</v>
      </c>
      <c r="AV87" s="3">
        <v>-4.7615093456633746</v>
      </c>
      <c r="AW87" s="3">
        <v>0.32908413120421209</v>
      </c>
      <c r="AX87" s="3">
        <v>-0.54751114673934131</v>
      </c>
      <c r="AY87" s="3">
        <v>-0.83595623516347917</v>
      </c>
      <c r="AZ87" s="3">
        <v>5.7160396931890434</v>
      </c>
      <c r="BA87" s="3">
        <v>-3.6395019066117342</v>
      </c>
      <c r="BB87" s="3">
        <v>-0.61535375291605887</v>
      </c>
      <c r="BC87" s="3">
        <v>-6.1564971691740462</v>
      </c>
      <c r="BD87" s="3">
        <v>-1.3263266983234532</v>
      </c>
      <c r="BE87" s="3">
        <v>6.3365729534002009</v>
      </c>
      <c r="BF87" s="3">
        <v>6.5846590893634795</v>
      </c>
      <c r="BG87" s="3">
        <v>0.81543721094162303</v>
      </c>
      <c r="BH87" s="3">
        <v>8.6548424024936121</v>
      </c>
      <c r="BI87" s="3">
        <v>-2.2555332291464851</v>
      </c>
      <c r="BJ87" s="3">
        <v>-0.36850077132598014</v>
      </c>
      <c r="BK87" s="3">
        <v>8.0960191771100902</v>
      </c>
      <c r="BL87" s="3">
        <v>1.6217235739620541</v>
      </c>
      <c r="BM87" s="3">
        <v>-1.7709645747531018</v>
      </c>
      <c r="BN87" s="3">
        <v>5.6952987668690946</v>
      </c>
      <c r="BO87" s="3">
        <v>-3.2497339256991844</v>
      </c>
      <c r="BP87" s="3">
        <v>2.5024721740814151</v>
      </c>
      <c r="BQ87" s="3">
        <v>5.6824234681240995</v>
      </c>
      <c r="BR87" s="3">
        <v>-1.2151460868072674</v>
      </c>
      <c r="BS87" s="3">
        <v>1.1640027326786213</v>
      </c>
      <c r="BT87" s="3">
        <v>-0.30533707373681462</v>
      </c>
      <c r="BU87" s="3">
        <v>0.69864961448809915</v>
      </c>
      <c r="BV87" s="3">
        <v>5.9537553659923512</v>
      </c>
      <c r="BW87" s="3">
        <v>2.1634336087896915</v>
      </c>
      <c r="BX87" s="3">
        <v>0.17745999759208522</v>
      </c>
      <c r="BY87" s="3">
        <v>0.59210938472085284</v>
      </c>
      <c r="BZ87" s="3">
        <v>-2.6206017853925392</v>
      </c>
      <c r="CA87" s="3">
        <v>-0.21229514104092984</v>
      </c>
      <c r="CB87" s="3">
        <v>1.0368446730651262</v>
      </c>
      <c r="CC87" s="3">
        <v>-1.7278213932428841</v>
      </c>
      <c r="CD87" s="3">
        <v>1.7270895344321118</v>
      </c>
      <c r="CE87" s="3">
        <v>-2.3871496889592008</v>
      </c>
      <c r="CF87" s="3">
        <v>-1.856212607229581</v>
      </c>
      <c r="CG87" s="3">
        <v>1.3627285461475176</v>
      </c>
      <c r="CH87" s="3">
        <v>-7.3582559099589941</v>
      </c>
      <c r="CI87" s="3">
        <v>0.82547691151910396</v>
      </c>
      <c r="CJ87" s="3">
        <v>3.9790802943045072</v>
      </c>
      <c r="CK87" s="3">
        <v>5.4220004621071087</v>
      </c>
      <c r="CL87" s="3">
        <v>-1.2200069769445308</v>
      </c>
      <c r="CM87" s="3">
        <v>1.6084329429994795</v>
      </c>
      <c r="CN87" s="3">
        <v>4.4461204259244234</v>
      </c>
      <c r="CO87" s="3">
        <v>2.0039053207639959</v>
      </c>
      <c r="CP87" s="3">
        <v>5.3374599975920862</v>
      </c>
      <c r="CQ87" s="3">
        <v>-2.6601172311386949</v>
      </c>
      <c r="CR87" s="3">
        <v>-1.3105697586144691</v>
      </c>
      <c r="CS87" s="3">
        <v>2.4224157943246891</v>
      </c>
      <c r="CT87" s="3">
        <v>3.8885560394731797</v>
      </c>
      <c r="CU87" s="3">
        <v>-0.76563447796081785</v>
      </c>
      <c r="CV87" s="3">
        <v>2.5256076817922155</v>
      </c>
      <c r="CW87" s="3">
        <v>-5.6710004384308741</v>
      </c>
      <c r="CX87" s="3">
        <v>-0.38654203823165556</v>
      </c>
      <c r="CY87" s="3">
        <v>5.5152500609117796</v>
      </c>
      <c r="CZ87" s="3">
        <v>4.4885431971936418</v>
      </c>
      <c r="DA87" s="3">
        <v>-7.0856908577175428</v>
      </c>
      <c r="DB87" s="3">
        <v>3.2130554718303053</v>
      </c>
      <c r="DC87" s="3">
        <v>-6.6628322381517879</v>
      </c>
      <c r="DD87" s="3">
        <v>-1.5176739437905273</v>
      </c>
      <c r="DE87" s="3">
        <v>2.8130144396724046</v>
      </c>
      <c r="DF87" s="3">
        <v>6.7345244821906602</v>
      </c>
      <c r="DG87" s="3">
        <v>-1.2252114719438243</v>
      </c>
      <c r="DH87" s="3">
        <v>-3.1558870131272148</v>
      </c>
      <c r="DI87" s="3">
        <v>-2.8263882465603025</v>
      </c>
      <c r="DJ87" s="3">
        <v>0.75185818113487624</v>
      </c>
      <c r="DK87" s="3">
        <v>-5.2396403506842635</v>
      </c>
      <c r="DL87" s="3">
        <v>3.9333605498537221</v>
      </c>
      <c r="DM87" s="3">
        <v>-1.5417375278511165</v>
      </c>
      <c r="DN87" s="3">
        <v>-1.31552806066636</v>
      </c>
      <c r="DO87" s="3">
        <v>4.620049402812195</v>
      </c>
      <c r="DP87" s="3">
        <v>2.3968857052230286</v>
      </c>
      <c r="DQ87" s="3">
        <v>-1.7396326768848516</v>
      </c>
      <c r="DR87" s="3">
        <v>-1.5172714538524832</v>
      </c>
      <c r="DS87" s="3">
        <v>3.4704608981300673</v>
      </c>
      <c r="DT87" s="3">
        <v>-1.6257652482339342</v>
      </c>
      <c r="DU87" s="3">
        <v>2.1005749892239374</v>
      </c>
      <c r="DV87" s="3">
        <v>-1.1115388671221575</v>
      </c>
      <c r="DW87" s="3">
        <v>-7.2969612073489412</v>
      </c>
      <c r="DX87" s="3">
        <v>2.778775216281089</v>
      </c>
      <c r="DY87" s="3">
        <v>2.1092969657931273</v>
      </c>
      <c r="DZ87" s="3">
        <v>-0.69334631386441969</v>
      </c>
      <c r="EA87" s="3">
        <v>-0.96405521340629929</v>
      </c>
      <c r="EB87" s="3">
        <v>-2.4540385342270512</v>
      </c>
      <c r="EC87" s="3">
        <v>8.6341014761736652</v>
      </c>
      <c r="ED87" s="3">
        <v>-0.19893278272280512</v>
      </c>
      <c r="EE87" s="3">
        <v>-6.5590430369169681</v>
      </c>
      <c r="EF87" s="3">
        <v>-8.3271727103574342</v>
      </c>
      <c r="EG87" s="3">
        <v>-2.0782815945180708</v>
      </c>
      <c r="EH87" s="3">
        <v>2.5426234604334796</v>
      </c>
      <c r="EI87" s="3">
        <v>2.4159653026726549</v>
      </c>
      <c r="EJ87" s="3">
        <v>2.7256640615489434</v>
      </c>
      <c r="EK87" s="3">
        <v>1.5005621469444015</v>
      </c>
      <c r="EL87" s="3">
        <v>0.90795355722576321</v>
      </c>
      <c r="EM87" s="3">
        <v>0.6279970947029484</v>
      </c>
      <c r="EN87" s="3">
        <v>5.8534579617683464</v>
      </c>
      <c r="EO87" s="3">
        <v>0.45386045170638906</v>
      </c>
      <c r="EP87" s="3">
        <v>3.551471038795659</v>
      </c>
      <c r="EQ87" s="3">
        <v>3.1026926824697454</v>
      </c>
      <c r="ER87" s="3">
        <v>-1.9259113661058698</v>
      </c>
      <c r="ES87" s="3">
        <v>-0.24674203054103205</v>
      </c>
      <c r="ET87" s="3">
        <v>-4.0823810422564364</v>
      </c>
      <c r="EU87" s="3">
        <v>-6.2953691005148835</v>
      </c>
      <c r="EV87" s="3">
        <v>8.1677945970742822</v>
      </c>
      <c r="EW87" s="3">
        <v>2.4732169373010677</v>
      </c>
      <c r="EX87" s="3">
        <v>1.1310223482195894</v>
      </c>
      <c r="EY87" s="3">
        <v>-5.131354222411602</v>
      </c>
      <c r="EZ87" s="3">
        <v>-1.4214324498276989</v>
      </c>
      <c r="FA87" s="3">
        <v>0.208999561569128</v>
      </c>
      <c r="FB87" s="3">
        <v>4.5892559336352292</v>
      </c>
      <c r="FC87" s="3">
        <v>-0.43196954693856415</v>
      </c>
      <c r="FD87" s="3">
        <v>-4.8329925298836889</v>
      </c>
      <c r="FE87" s="3">
        <v>4.5644590970541019</v>
      </c>
      <c r="FF87" s="3">
        <v>-4.8642987431928635</v>
      </c>
      <c r="FG87" s="3">
        <v>-0.34652669063282959</v>
      </c>
      <c r="FH87" s="3">
        <v>-0.47180291298767218</v>
      </c>
      <c r="FI87" s="3">
        <v>-0.99919682858831871</v>
      </c>
      <c r="FJ87" s="3">
        <v>2.6322196389150179</v>
      </c>
      <c r="FK87" s="3">
        <v>-1.3061959280503381</v>
      </c>
      <c r="FL87" s="3">
        <v>3.8341988880882916</v>
      </c>
      <c r="FM87" s="3">
        <v>-0.84466536945312953</v>
      </c>
      <c r="FN87" s="3">
        <v>-7.535922876804988</v>
      </c>
      <c r="FO87" s="3">
        <v>0.13980070454550361</v>
      </c>
      <c r="FP87" s="3">
        <v>-5.5958049488114137</v>
      </c>
      <c r="FQ87" s="3">
        <v>-0.20638307808017786</v>
      </c>
      <c r="FR87" s="3">
        <v>-6.6567125090822508</v>
      </c>
      <c r="FS87" s="3">
        <v>-1.2113106849344173</v>
      </c>
      <c r="FT87" s="3">
        <v>-0.42284508043133207</v>
      </c>
      <c r="FU87" s="3">
        <v>-0.43717404193785814</v>
      </c>
      <c r="FV87" s="3">
        <v>-4.0053165576578644</v>
      </c>
      <c r="FW87" s="3">
        <v>-7.325690857717543</v>
      </c>
      <c r="FX87" s="3">
        <v>8.1654128579629663</v>
      </c>
      <c r="FY87" s="3">
        <v>1.6311659607722411</v>
      </c>
      <c r="FZ87" s="3">
        <v>-4.1079957009931851</v>
      </c>
      <c r="GA87" s="3">
        <v>-10.063178348333107</v>
      </c>
      <c r="GB87" s="3">
        <v>-2.7655934458029172</v>
      </c>
      <c r="GC87" s="3">
        <v>-4.7721977291263027</v>
      </c>
      <c r="GD87" s="3">
        <v>-6.2632193804910106</v>
      </c>
      <c r="GE87" s="3">
        <v>-1.2049832897560844</v>
      </c>
      <c r="GF87" s="3">
        <v>6.5950423948029906</v>
      </c>
      <c r="GG87" s="3">
        <v>-1.7968714692337255</v>
      </c>
      <c r="GH87" s="3">
        <v>6.986874194523911</v>
      </c>
      <c r="GI87" s="3">
        <v>-4.0367458674407368</v>
      </c>
      <c r="GJ87" s="3">
        <v>1.4197853569466812</v>
      </c>
      <c r="GK87" s="3">
        <v>-5.6736872555656106</v>
      </c>
      <c r="GL87" s="3">
        <v>-1.4658344702701953</v>
      </c>
      <c r="GM87" s="3">
        <v>2.2676509845216324</v>
      </c>
      <c r="GN87" s="3">
        <v>-0.86593188218481998</v>
      </c>
      <c r="GO87" s="3">
        <v>-2.3402685174907583</v>
      </c>
      <c r="GP87" s="3">
        <v>5.5659537919735351</v>
      </c>
      <c r="GQ87" s="3">
        <v>3.7814056536591028</v>
      </c>
      <c r="GR87" s="3">
        <v>-1.4981918564028582</v>
      </c>
      <c r="GS87" s="3">
        <v>-2.1726540935017855</v>
      </c>
      <c r="GT87" s="3">
        <v>-3.1758946869266271</v>
      </c>
      <c r="GU87" s="3">
        <v>5.9832182688814859</v>
      </c>
      <c r="GV87" s="3">
        <v>-5.599017352357893</v>
      </c>
      <c r="GW87" s="3"/>
      <c r="GX87" s="3"/>
    </row>
    <row r="88" spans="2:206" x14ac:dyDescent="0.3">
      <c r="D88" s="4" t="str">
        <v>coefficients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</row>
    <row r="89" spans="2:206" x14ac:dyDescent="0.3">
      <c r="D89" s="4" t="str">
        <v>aliased</v>
      </c>
      <c r="E89" s="3" t="b" cm="1">
        <f t="array" ref="E89:F89">TRANSPOSE(_xll.RScript.Evaluate($B$85&amp;"$"&amp;D89))</f>
        <v>0</v>
      </c>
      <c r="F89" s="3" t="b"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</row>
    <row r="90" spans="2:206" x14ac:dyDescent="0.3">
      <c r="D90" s="4" t="str">
        <v>sigma</v>
      </c>
      <c r="E90" s="3" cm="1">
        <f t="array" ref="E90">TRANSPOSE(_xll.RScript.Evaluate($B$85&amp;"$"&amp;D90))</f>
        <v>3.910387642380555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</row>
    <row r="91" spans="2:206" x14ac:dyDescent="0.3">
      <c r="D91" s="4" t="str">
        <v>df</v>
      </c>
      <c r="E91" s="3" cm="1">
        <f t="array" ref="E91:G91">TRANSPOSE(_xll.RScript.Evaluate($B$85&amp;"$"&amp;D91))</f>
        <v>2</v>
      </c>
      <c r="F91" s="3">
        <v>198</v>
      </c>
      <c r="G91" s="3">
        <v>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</row>
    <row r="92" spans="2:206" x14ac:dyDescent="0.3">
      <c r="D92" s="4" t="str">
        <v>r.squared</v>
      </c>
      <c r="E92" s="3" cm="1">
        <f t="array" ref="E92">TRANSPOSE(_xll.RScript.Evaluate($B$85&amp;"$"&amp;D92))</f>
        <v>0.61187505085007099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</row>
    <row r="93" spans="2:206" x14ac:dyDescent="0.3">
      <c r="D93" s="4" t="str">
        <v>adj.r.squared</v>
      </c>
      <c r="E93" s="3" cm="1">
        <f t="array" ref="E93">TRANSPOSE(_xll.RScript.Evaluate($B$85&amp;"$"&amp;D93))</f>
        <v>0.60991482383416229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</row>
    <row r="94" spans="2:206" x14ac:dyDescent="0.3">
      <c r="D94" s="4" t="str">
        <v>fstatistic</v>
      </c>
      <c r="E94" s="3" cm="1">
        <f t="array" ref="E94:G94">TRANSPOSE(_xll.RScript.Evaluate($B$85&amp;"$"&amp;D94))</f>
        <v>312.14499437271286</v>
      </c>
      <c r="F94" s="3">
        <v>1</v>
      </c>
      <c r="G94" s="3">
        <v>198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</row>
    <row r="95" spans="2:206" x14ac:dyDescent="0.3">
      <c r="D95" s="4" t="str">
        <v>cov.unscaled</v>
      </c>
      <c r="E95" s="3" cm="1">
        <f t="array" ref="E95:F96">TRANSPOSE(_xll.RScript.Evaluate($B$85&amp;"$"&amp;D95))</f>
        <v>1.9740398360304546E-2</v>
      </c>
      <c r="F95" s="3">
        <v>-8.3538196781568496E-5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</row>
    <row r="96" spans="2:206" x14ac:dyDescent="0.3">
      <c r="E96" s="3">
        <v>-8.3538196781568496E-5</v>
      </c>
      <c r="F96" s="3">
        <v>4.7343566645453115E-7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</row>
    <row r="97" spans="2:206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</row>
    <row r="99" spans="2:206" x14ac:dyDescent="0.3">
      <c r="D99" s="3" t="str" cm="1">
        <f t="array" ref="D99:F105">_xll.RScript.Evaluate(B86)</f>
        <v>Index</v>
      </c>
      <c r="E99" s="3" t="str">
        <v>Var1</v>
      </c>
      <c r="F99" s="3" t="str">
        <v>Freq</v>
      </c>
    </row>
    <row r="100" spans="2:206" x14ac:dyDescent="0.3">
      <c r="D100" s="3" t="str">
        <v>1</v>
      </c>
      <c r="E100" s="3" t="str">
        <v>Min.</v>
      </c>
      <c r="F100" s="3">
        <v>-10.063178348333107</v>
      </c>
    </row>
    <row r="101" spans="2:206" x14ac:dyDescent="0.3">
      <c r="D101" s="3" t="str">
        <v>2</v>
      </c>
      <c r="E101" s="3" t="str">
        <v>1st Qu.</v>
      </c>
      <c r="F101" s="3">
        <v>-2.3454261855222045</v>
      </c>
    </row>
    <row r="102" spans="2:206" x14ac:dyDescent="0.3">
      <c r="D102" s="3" t="str">
        <v>3</v>
      </c>
      <c r="E102" s="3" t="str">
        <v>Median</v>
      </c>
      <c r="F102" s="3">
        <v>-0.22951858579098094</v>
      </c>
    </row>
    <row r="103" spans="2:206" x14ac:dyDescent="0.3">
      <c r="D103" s="3" t="str">
        <v>4</v>
      </c>
      <c r="E103" s="3" t="str">
        <v>Mean</v>
      </c>
      <c r="F103" s="3">
        <v>2.5282076779320485E-16</v>
      </c>
    </row>
    <row r="104" spans="2:206" x14ac:dyDescent="0.3">
      <c r="D104" s="3" t="str">
        <v>5</v>
      </c>
      <c r="E104" s="3" t="str">
        <v>3rd Qu.</v>
      </c>
      <c r="F104" s="3">
        <v>2.4805307464961546</v>
      </c>
    </row>
    <row r="105" spans="2:206" x14ac:dyDescent="0.3">
      <c r="D105" s="3" t="str">
        <v>6</v>
      </c>
      <c r="E105" s="3" t="str">
        <v>Max.</v>
      </c>
      <c r="F105" s="3">
        <v>8.6548424024936121</v>
      </c>
    </row>
    <row r="107" spans="2:206" x14ac:dyDescent="0.3">
      <c r="B107" t="str">
        <f>"coef = round(as.data.frame("&amp;B85&amp;"$"&amp;D88&amp;"), 4)"</f>
        <v>coef = round(as.data.frame(summary(smodel)$coefficients), 4)</v>
      </c>
      <c r="D107" t="str" cm="1">
        <f t="array" ref="D107">_xll.RScript.Evaluate(B107)</f>
        <v>coef</v>
      </c>
      <c r="E107" s="3" t="str" cm="1">
        <f t="array" ref="E107:I109">_xll.RScript.Evaluate(D107)</f>
        <v>Index</v>
      </c>
      <c r="F107" s="3" t="str">
        <v>Estimate</v>
      </c>
      <c r="G107" s="3" t="str">
        <v>Std. Error</v>
      </c>
      <c r="H107" s="3" t="str">
        <v>t value</v>
      </c>
      <c r="I107" s="3" t="str">
        <v>Pr(&gt;|t|)</v>
      </c>
    </row>
    <row r="108" spans="2:206" x14ac:dyDescent="0.3">
      <c r="E108" s="3" t="str">
        <v>(Intercept)</v>
      </c>
      <c r="F108" s="3">
        <v>8.4390999999999998</v>
      </c>
      <c r="G108" s="3">
        <v>0.5494</v>
      </c>
      <c r="H108" s="3">
        <v>15.360300000000001</v>
      </c>
      <c r="I108" s="3">
        <v>0</v>
      </c>
    </row>
    <row r="109" spans="2:206" x14ac:dyDescent="0.3">
      <c r="E109" s="3" t="str">
        <v>youtube</v>
      </c>
      <c r="F109" s="3">
        <v>4.7500000000000001E-2</v>
      </c>
      <c r="G109" s="3">
        <v>2.7000000000000001E-3</v>
      </c>
      <c r="H109" s="3">
        <v>17.6676</v>
      </c>
      <c r="I109" s="3">
        <v>0</v>
      </c>
    </row>
    <row r="111" spans="2:206" x14ac:dyDescent="0.3">
      <c r="B111" t="s">
        <v>40</v>
      </c>
      <c r="D111" s="3" t="str" cm="1">
        <f t="array" ref="D111:I113">_xll.RScript.Evaluate(B111)</f>
        <v>Index</v>
      </c>
      <c r="E111" s="3" t="str">
        <v>Df</v>
      </c>
      <c r="F111" s="3" t="str">
        <v>Sum Sq</v>
      </c>
      <c r="G111" s="3" t="str">
        <v>Mean Sq</v>
      </c>
      <c r="H111" s="3" t="str">
        <v>F value</v>
      </c>
      <c r="I111" s="3" t="str">
        <v>Pr(&gt;F)</v>
      </c>
    </row>
    <row r="112" spans="2:206" x14ac:dyDescent="0.3">
      <c r="D112" s="3" t="str">
        <v>youtube</v>
      </c>
      <c r="E112" s="17">
        <v>1</v>
      </c>
      <c r="F112" s="6">
        <v>4773.0501602908571</v>
      </c>
      <c r="G112" s="6">
        <v>4773.0501602908571</v>
      </c>
      <c r="H112" s="6">
        <v>312.14499437271309</v>
      </c>
      <c r="I112" s="6">
        <v>1.467389700194634E-42</v>
      </c>
    </row>
    <row r="113" spans="4:9" x14ac:dyDescent="0.3">
      <c r="D113" s="3" t="str">
        <v>Residuals</v>
      </c>
      <c r="E113" s="17">
        <v>198</v>
      </c>
      <c r="F113" s="6">
        <v>3027.644039709146</v>
      </c>
      <c r="G113" s="6">
        <v>15.291131513682556</v>
      </c>
      <c r="H113" s="6" t="str">
        <v/>
      </c>
      <c r="I113" s="6" t="str">
        <v/>
      </c>
    </row>
  </sheetData>
  <conditionalFormatting sqref="B3">
    <cfRule type="beginsWith" dxfId="9" priority="3" operator="beginsWith" text="#">
      <formula>LEFT(B3,LEN("#"))="#"</formula>
    </cfRule>
  </conditionalFormatting>
  <conditionalFormatting sqref="B12">
    <cfRule type="beginsWith" dxfId="8" priority="2" operator="beginsWith" text="#">
      <formula>LEFT(B12,LEN("#"))="#"</formula>
    </cfRule>
  </conditionalFormatting>
  <conditionalFormatting sqref="B17">
    <cfRule type="beginsWith" dxfId="7" priority="1" operator="beginsWith" text="#">
      <formula>LEFT(B17,LEN("#"))="#"</formula>
    </cfRule>
  </conditionalFormatting>
  <conditionalFormatting sqref="B2:D806">
    <cfRule type="beginsWith" dxfId="6" priority="4" operator="beginsWith" text="#">
      <formula>LEFT(B2,LEN("#"))="#"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BA07-F013-456A-8DE2-0A6B737D04C5}">
  <sheetPr>
    <tabColor theme="6" tint="0.79998168889431442"/>
  </sheetPr>
  <dimension ref="B2:I18"/>
  <sheetViews>
    <sheetView showGridLines="0" workbookViewId="0"/>
  </sheetViews>
  <sheetFormatPr defaultRowHeight="11.4" x14ac:dyDescent="0.2"/>
  <cols>
    <col min="1" max="1" width="5.33203125" style="13" customWidth="1"/>
    <col min="2" max="2" width="28.88671875" style="13" customWidth="1"/>
    <col min="3" max="3" width="5.33203125" style="13" customWidth="1"/>
    <col min="4" max="4" width="11.44140625" style="13" customWidth="1"/>
    <col min="5" max="5" width="9" style="13" bestFit="1" customWidth="1"/>
    <col min="6" max="6" width="10" style="13" bestFit="1" customWidth="1"/>
    <col min="7" max="7" width="15.77734375" style="13" bestFit="1" customWidth="1"/>
    <col min="8" max="9" width="9" style="13" bestFit="1" customWidth="1"/>
    <col min="10" max="16384" width="8.88671875" style="13"/>
  </cols>
  <sheetData>
    <row r="2" spans="2:9" x14ac:dyDescent="0.2">
      <c r="B2" s="25" t="s">
        <v>65</v>
      </c>
      <c r="C2" s="25"/>
      <c r="D2" s="25"/>
      <c r="E2" s="25"/>
      <c r="F2" s="25"/>
      <c r="G2" s="25"/>
      <c r="H2" s="25"/>
      <c r="I2" s="25"/>
    </row>
    <row r="3" spans="2:9" x14ac:dyDescent="0.2">
      <c r="B3" s="14" t="str">
        <f>"Call: "&amp;'Simple Linear Regression'!E85</f>
        <v>Call: lm(formula = sales ~ youtube, data = marketing)</v>
      </c>
      <c r="C3" s="14"/>
      <c r="D3" s="14"/>
      <c r="E3" s="14"/>
      <c r="F3" s="14"/>
      <c r="G3" s="14"/>
      <c r="H3" s="14"/>
      <c r="I3" s="14"/>
    </row>
    <row r="5" spans="2:9" x14ac:dyDescent="0.2">
      <c r="B5" s="14" t="s">
        <v>66</v>
      </c>
      <c r="C5" s="14"/>
      <c r="D5" s="14" t="str" cm="1">
        <f t="array" ref="D5:I6">TRANSPOSE('Simple Linear Regression'!E100:F105)</f>
        <v>Min.</v>
      </c>
      <c r="E5" s="14" t="str">
        <v>1st Qu.</v>
      </c>
      <c r="F5" s="14" t="str">
        <v>Median</v>
      </c>
      <c r="G5" s="14" t="str">
        <v>Mean</v>
      </c>
      <c r="H5" s="14" t="str">
        <v>3rd Qu.</v>
      </c>
      <c r="I5" s="14" t="str">
        <v>Max.</v>
      </c>
    </row>
    <row r="6" spans="2:9" x14ac:dyDescent="0.2">
      <c r="D6" s="15">
        <v>-10.063178348333107</v>
      </c>
      <c r="E6" s="15">
        <v>-2.3454261855222045</v>
      </c>
      <c r="F6" s="15">
        <v>-0.22951858579098094</v>
      </c>
      <c r="G6" s="16">
        <v>2.5282076779320485E-16</v>
      </c>
      <c r="H6" s="15">
        <v>2.4805307464961546</v>
      </c>
      <c r="I6" s="15">
        <v>8.6548424024936121</v>
      </c>
    </row>
    <row r="8" spans="2:9" x14ac:dyDescent="0.2">
      <c r="B8" s="14" t="s">
        <v>57</v>
      </c>
      <c r="C8" s="14"/>
      <c r="D8" s="14" t="str" cm="1">
        <f t="array" ref="D8:H10">_xlfn.ANCHORARRAY('Simple Linear Regression'!E107)</f>
        <v>Index</v>
      </c>
      <c r="E8" s="14" t="str">
        <v>Estimate</v>
      </c>
      <c r="F8" s="14" t="str">
        <v>Std. Error</v>
      </c>
      <c r="G8" s="14" t="str">
        <v>t value</v>
      </c>
      <c r="H8" s="14" t="str">
        <v>Pr(&gt;|t|)</v>
      </c>
      <c r="I8" s="14"/>
    </row>
    <row r="9" spans="2:9" x14ac:dyDescent="0.2">
      <c r="D9" s="14" t="str">
        <v>(Intercept)</v>
      </c>
      <c r="E9" s="14">
        <v>8.4390999999999998</v>
      </c>
      <c r="F9" s="14">
        <v>0.5494</v>
      </c>
      <c r="G9" s="14">
        <v>15.360300000000001</v>
      </c>
      <c r="H9" s="14">
        <v>0</v>
      </c>
      <c r="I9" s="14"/>
    </row>
    <row r="10" spans="2:9" x14ac:dyDescent="0.2">
      <c r="D10" s="14" t="str">
        <v>youtube</v>
      </c>
      <c r="E10" s="14">
        <v>4.7500000000000001E-2</v>
      </c>
      <c r="F10" s="15">
        <v>2.7000000000000001E-3</v>
      </c>
      <c r="G10" s="14">
        <v>17.6676</v>
      </c>
      <c r="H10" s="15">
        <v>0</v>
      </c>
      <c r="I10" s="14"/>
    </row>
    <row r="12" spans="2:9" x14ac:dyDescent="0.2">
      <c r="B12" s="14" t="str">
        <f>"Residual standard error: "&amp;ROUND('Simple Linear Regression'!E90, 3)&amp;" on "&amp;'Simple Linear Regression'!E77&amp;" degrees of freedom"</f>
        <v>Residual standard error: 3.91 on 198 degrees of freedom</v>
      </c>
      <c r="C12" s="14"/>
      <c r="D12" s="14"/>
      <c r="E12" s="14"/>
      <c r="F12" s="14"/>
      <c r="G12" s="14"/>
      <c r="H12" s="14"/>
      <c r="I12" s="14"/>
    </row>
    <row r="13" spans="2:9" x14ac:dyDescent="0.2">
      <c r="B13" s="14" t="str">
        <f>"Multiple R-squared: "&amp;ROUND('Simple Linear Regression'!E92, 4)</f>
        <v>Multiple R-squared: 0.6119</v>
      </c>
      <c r="C13" s="14" t="str">
        <f>"Adjusted R-squared: "&amp;ROUND('Simple Linear Regression'!E93, 4)</f>
        <v>Adjusted R-squared: 0.6099</v>
      </c>
      <c r="D13" s="14"/>
      <c r="E13" s="14"/>
      <c r="F13" s="14"/>
      <c r="G13" s="14"/>
      <c r="H13" s="14"/>
      <c r="I13" s="14"/>
    </row>
    <row r="14" spans="2:9" x14ac:dyDescent="0.2">
      <c r="B14" s="14" t="str">
        <f>"F-statistic: "&amp;ROUND('Simple Linear Regression'!E94, 2)&amp;" on "&amp;'Simple Linear Regression'!F94&amp;" and "&amp;'Simple Linear Regression'!G94&amp;" DF"</f>
        <v>F-statistic: 312.14 on 1 and 198 DF</v>
      </c>
      <c r="C14" s="14"/>
      <c r="D14" s="14"/>
      <c r="E14" s="14"/>
      <c r="F14" s="14"/>
      <c r="G14" s="14"/>
      <c r="H14" s="14"/>
      <c r="I14" s="14"/>
    </row>
    <row r="16" spans="2:9" x14ac:dyDescent="0.2">
      <c r="B16" s="14" t="s">
        <v>49</v>
      </c>
      <c r="C16" s="14"/>
      <c r="D16" s="14" t="str" cm="1">
        <f t="array" ref="D16:I18">_xlfn.ANCHORARRAY('Simple Linear Regression'!D111)</f>
        <v>Index</v>
      </c>
      <c r="E16" s="14" t="str">
        <v>Df</v>
      </c>
      <c r="F16" s="14" t="str">
        <v>Sum Sq</v>
      </c>
      <c r="G16" s="14" t="str">
        <v>Mean Sq</v>
      </c>
      <c r="H16" s="14" t="str">
        <v>F value</v>
      </c>
      <c r="I16" s="14" t="str">
        <v>Pr(&gt;F)</v>
      </c>
    </row>
    <row r="17" spans="2:9" x14ac:dyDescent="0.2">
      <c r="B17" s="14"/>
      <c r="C17" s="14"/>
      <c r="D17" s="14" t="str">
        <v>youtube</v>
      </c>
      <c r="E17" s="14">
        <v>1</v>
      </c>
      <c r="F17" s="15">
        <v>4773.0501602908571</v>
      </c>
      <c r="G17" s="15">
        <v>4773.0501602908571</v>
      </c>
      <c r="H17" s="15">
        <v>312.14499437271309</v>
      </c>
      <c r="I17" s="15">
        <v>1.467389700194634E-42</v>
      </c>
    </row>
    <row r="18" spans="2:9" x14ac:dyDescent="0.2">
      <c r="B18" s="14"/>
      <c r="C18" s="14"/>
      <c r="D18" s="14" t="str">
        <v>Residuals</v>
      </c>
      <c r="E18" s="14">
        <v>198</v>
      </c>
      <c r="F18" s="15">
        <v>3027.644039709146</v>
      </c>
      <c r="G18" s="15">
        <v>15.291131513682556</v>
      </c>
      <c r="H18" s="14" t="str">
        <v/>
      </c>
      <c r="I18" s="14" t="str">
        <v/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FDF7-5EE1-422D-9F92-94261EE21F04}">
  <sheetPr>
    <tabColor theme="6" tint="0.79998168889431442"/>
  </sheetPr>
  <dimension ref="B2:K128"/>
  <sheetViews>
    <sheetView workbookViewId="0"/>
  </sheetViews>
  <sheetFormatPr defaultRowHeight="14.4" x14ac:dyDescent="0.3"/>
  <cols>
    <col min="2" max="2" width="59.21875" customWidth="1"/>
    <col min="4" max="4" width="19.109375" customWidth="1"/>
    <col min="5" max="5" width="13.88671875" customWidth="1"/>
    <col min="6" max="6" width="15.88671875" customWidth="1"/>
    <col min="7" max="8" width="12.21875" customWidth="1"/>
    <col min="9" max="9" width="10.6640625" bestFit="1" customWidth="1"/>
    <col min="10" max="11" width="9.5546875" bestFit="1" customWidth="1"/>
  </cols>
  <sheetData>
    <row r="2" spans="2:8" x14ac:dyDescent="0.3">
      <c r="B2" s="1" t="s">
        <v>6</v>
      </c>
      <c r="D2" s="1" t="s">
        <v>9</v>
      </c>
    </row>
    <row r="3" spans="2:8" x14ac:dyDescent="0.3">
      <c r="B3" t="s">
        <v>10</v>
      </c>
    </row>
    <row r="4" spans="2:8" x14ac:dyDescent="0.3">
      <c r="B4" t="s">
        <v>11</v>
      </c>
      <c r="D4" s="3" t="str" cm="1">
        <f t="array" ref="D4:H10">_xll.RScript.Evaluate(B4)</f>
        <v>Index</v>
      </c>
      <c r="E4" s="3" t="str">
        <v>youtube</v>
      </c>
      <c r="F4" s="3" t="str">
        <v>facebook</v>
      </c>
      <c r="G4" s="3" t="str">
        <v>newspaper</v>
      </c>
      <c r="H4" s="3" t="str">
        <v>sales</v>
      </c>
    </row>
    <row r="5" spans="2:8" x14ac:dyDescent="0.3">
      <c r="D5" s="3" t="str">
        <v>1</v>
      </c>
      <c r="E5" s="3">
        <v>276.12</v>
      </c>
      <c r="F5" s="3">
        <v>45.359999999999992</v>
      </c>
      <c r="G5" s="3">
        <v>83.04</v>
      </c>
      <c r="H5" s="3">
        <v>26.52</v>
      </c>
    </row>
    <row r="6" spans="2:8" x14ac:dyDescent="0.3">
      <c r="D6" s="3" t="str">
        <v>2</v>
      </c>
      <c r="E6" s="3">
        <v>53.4</v>
      </c>
      <c r="F6" s="3">
        <v>47.16</v>
      </c>
      <c r="G6" s="3">
        <v>54.12</v>
      </c>
      <c r="H6" s="3">
        <v>12.48</v>
      </c>
    </row>
    <row r="7" spans="2:8" x14ac:dyDescent="0.3">
      <c r="D7" s="3" t="str">
        <v>3</v>
      </c>
      <c r="E7" s="3">
        <v>20.639999999999997</v>
      </c>
      <c r="F7" s="3">
        <v>55.08</v>
      </c>
      <c r="G7" s="3">
        <v>83.16</v>
      </c>
      <c r="H7" s="3">
        <v>11.16</v>
      </c>
    </row>
    <row r="8" spans="2:8" x14ac:dyDescent="0.3">
      <c r="D8" s="3" t="str">
        <v>4</v>
      </c>
      <c r="E8" s="3">
        <v>181.79999999999998</v>
      </c>
      <c r="F8" s="3">
        <v>49.559999999999995</v>
      </c>
      <c r="G8" s="3">
        <v>70.2</v>
      </c>
      <c r="H8" s="3">
        <v>22.2</v>
      </c>
    </row>
    <row r="9" spans="2:8" x14ac:dyDescent="0.3">
      <c r="D9" s="3" t="str">
        <v>5</v>
      </c>
      <c r="E9" s="3">
        <v>216.96</v>
      </c>
      <c r="F9" s="3">
        <v>12.96</v>
      </c>
      <c r="G9" s="3">
        <v>70.08</v>
      </c>
      <c r="H9" s="3">
        <v>15.48</v>
      </c>
    </row>
    <row r="10" spans="2:8" x14ac:dyDescent="0.3">
      <c r="D10" s="3" t="str">
        <v>6</v>
      </c>
      <c r="E10" s="3">
        <v>10.44</v>
      </c>
      <c r="F10" s="3">
        <v>58.679999999999993</v>
      </c>
      <c r="G10" s="3">
        <v>90</v>
      </c>
      <c r="H10" s="3">
        <v>8.64</v>
      </c>
    </row>
    <row r="12" spans="2:8" x14ac:dyDescent="0.3">
      <c r="B12" t="s">
        <v>69</v>
      </c>
    </row>
    <row r="13" spans="2:8" x14ac:dyDescent="0.3">
      <c r="B13" t="s">
        <v>70</v>
      </c>
    </row>
    <row r="14" spans="2:8" x14ac:dyDescent="0.3">
      <c r="B14" t="str">
        <f>"mmodel &lt;- lm("&amp;B13&amp;", data = marketing)"</f>
        <v>mmodel &lt;- lm(sales ~ youtube + facebook + newspaper, data = marketing)</v>
      </c>
      <c r="D14" t="str" cm="1">
        <f t="array" ref="D14">_xll.RScript.Evaluate(B14)</f>
        <v>mmodel</v>
      </c>
    </row>
    <row r="16" spans="2:8" x14ac:dyDescent="0.3">
      <c r="B16" t="s">
        <v>72</v>
      </c>
    </row>
    <row r="17" spans="2:11" x14ac:dyDescent="0.3">
      <c r="B17" t="s">
        <v>71</v>
      </c>
      <c r="D17" t="str" cm="1">
        <f t="array" ref="D17">_xll.RScript.Evaluate(B17)</f>
        <v>mresidual_summary</v>
      </c>
      <c r="E17" s="3" t="str" cm="1">
        <f t="array" ref="E17:E22">_xll.RScript.Evaluate("names("&amp;D17&amp;")")</f>
        <v>Min.</v>
      </c>
      <c r="F17" s="6" cm="1">
        <f t="array" ref="F17:F22">_xll.RScript.Evaluate(D17)</f>
        <v>-10.593224522123455</v>
      </c>
    </row>
    <row r="18" spans="2:11" x14ac:dyDescent="0.3">
      <c r="E18" s="3" t="str">
        <v>1st Qu.</v>
      </c>
      <c r="F18" s="6">
        <v>-1.0689762501035458</v>
      </c>
    </row>
    <row r="19" spans="2:11" x14ac:dyDescent="0.3">
      <c r="E19" s="3" t="str">
        <v>Median</v>
      </c>
      <c r="F19" s="6">
        <v>0.29016211992588758</v>
      </c>
    </row>
    <row r="20" spans="2:11" x14ac:dyDescent="0.3">
      <c r="E20" s="3" t="str">
        <v>Mean</v>
      </c>
      <c r="F20" s="6">
        <v>-1.2904716358008717E-16</v>
      </c>
    </row>
    <row r="21" spans="2:11" x14ac:dyDescent="0.3">
      <c r="E21" s="3" t="str">
        <v>3rd Qu.</v>
      </c>
      <c r="F21" s="6">
        <v>1.4271823644162454</v>
      </c>
    </row>
    <row r="22" spans="2:11" x14ac:dyDescent="0.3">
      <c r="E22" s="3" t="str">
        <v>Max.</v>
      </c>
      <c r="F22" s="6">
        <v>3.395067121490754</v>
      </c>
    </row>
    <row r="24" spans="2:11" x14ac:dyDescent="0.3">
      <c r="B24" t="s">
        <v>73</v>
      </c>
      <c r="D24" t="str" cm="1">
        <f t="array" ref="D24">_xll.RScript.Evaluate(B24)</f>
        <v>mmodel_summary_coef</v>
      </c>
      <c r="E24" s="4" t="s">
        <v>21</v>
      </c>
      <c r="F24" s="4" t="s">
        <v>22</v>
      </c>
      <c r="G24" s="4" t="s">
        <v>23</v>
      </c>
      <c r="H24" s="4" t="s">
        <v>24</v>
      </c>
      <c r="J24" s="4" t="s">
        <v>25</v>
      </c>
      <c r="K24" s="4" t="s">
        <v>26</v>
      </c>
    </row>
    <row r="25" spans="2:11" x14ac:dyDescent="0.3">
      <c r="B25" t="s">
        <v>74</v>
      </c>
      <c r="D25" s="4" t="s">
        <v>19</v>
      </c>
      <c r="E25" s="6" cm="1">
        <f t="array" ref="E25:H28">_xll.RScript.Evaluate(D24)</f>
        <v>3.52666724335129</v>
      </c>
      <c r="F25" s="6">
        <v>0.3742898835861494</v>
      </c>
      <c r="G25" s="6">
        <v>9.4222884400763274</v>
      </c>
      <c r="H25" s="6">
        <v>1.267294505131586E-17</v>
      </c>
      <c r="J25" s="18" cm="1">
        <f t="array" ref="J25:K28">_xll.RScript.Evaluate(B25)</f>
        <v>2.7885147350799584</v>
      </c>
      <c r="K25" s="18">
        <v>4.2648197516226212</v>
      </c>
    </row>
    <row r="26" spans="2:11" x14ac:dyDescent="0.3">
      <c r="D26" s="4" t="s">
        <v>20</v>
      </c>
      <c r="E26" s="6">
        <v>4.5764645455397587E-2</v>
      </c>
      <c r="F26" s="6">
        <v>1.3948968069749745E-3</v>
      </c>
      <c r="G26" s="6">
        <v>32.808624427669677</v>
      </c>
      <c r="H26" s="6">
        <v>1.509959954814392E-81</v>
      </c>
      <c r="J26" s="18">
        <v>4.3013711962397484E-2</v>
      </c>
      <c r="K26" s="18">
        <v>4.851557894839769E-2</v>
      </c>
    </row>
    <row r="27" spans="2:11" x14ac:dyDescent="0.3">
      <c r="D27" s="4" t="s">
        <v>75</v>
      </c>
      <c r="E27" s="6">
        <v>0.18853001691820453</v>
      </c>
      <c r="F27" s="6">
        <v>8.6112339673019428E-3</v>
      </c>
      <c r="G27" s="6">
        <v>21.893496058065466</v>
      </c>
      <c r="H27" s="6">
        <v>1.5053389205755299E-54</v>
      </c>
      <c r="J27" s="18">
        <v>0.17154744744191203</v>
      </c>
      <c r="K27" s="18">
        <v>0.20551258639449704</v>
      </c>
    </row>
    <row r="28" spans="2:11" x14ac:dyDescent="0.3">
      <c r="D28" s="4" t="s">
        <v>76</v>
      </c>
      <c r="E28" s="6">
        <v>-1.0374930424762801E-3</v>
      </c>
      <c r="F28" s="6">
        <v>5.8710096470863679E-3</v>
      </c>
      <c r="G28" s="6">
        <v>-0.17671458656027952</v>
      </c>
      <c r="H28" s="6">
        <v>0.8599150500805729</v>
      </c>
      <c r="J28" s="18">
        <v>-1.2615953180270815E-2</v>
      </c>
      <c r="K28" s="18">
        <v>1.0540967095318255E-2</v>
      </c>
    </row>
    <row r="30" spans="2:11" x14ac:dyDescent="0.3">
      <c r="B30" t="s">
        <v>77</v>
      </c>
      <c r="D30" s="3" t="str" cm="1">
        <f t="array" ref="D30:E34">_xll.RScript.Evaluate(B31)</f>
        <v>Index</v>
      </c>
      <c r="E30" s="3" t="str">
        <v>mmodel$coefficients</v>
      </c>
    </row>
    <row r="31" spans="2:11" x14ac:dyDescent="0.3">
      <c r="B31" t="s">
        <v>78</v>
      </c>
      <c r="D31" s="3" t="str">
        <v>(Intercept)</v>
      </c>
      <c r="E31" s="6">
        <v>3.52666724335129</v>
      </c>
    </row>
    <row r="32" spans="2:11" x14ac:dyDescent="0.3">
      <c r="D32" s="3" t="str">
        <v>youtube</v>
      </c>
      <c r="E32" s="6">
        <v>4.5764645455397587E-2</v>
      </c>
    </row>
    <row r="33" spans="2:8" x14ac:dyDescent="0.3">
      <c r="D33" s="3" t="str">
        <v>facebook</v>
      </c>
      <c r="E33" s="6">
        <v>0.18853001691820453</v>
      </c>
    </row>
    <row r="34" spans="2:8" x14ac:dyDescent="0.3">
      <c r="D34" s="3" t="str">
        <v>newspaper</v>
      </c>
      <c r="E34" s="6">
        <v>-1.0374930424762801E-3</v>
      </c>
    </row>
    <row r="36" spans="2:8" x14ac:dyDescent="0.3">
      <c r="B36" t="s">
        <v>79</v>
      </c>
      <c r="D36" s="3" t="str" cm="1">
        <f t="array" ref="D36:H40">_xll.RScript.Evaluate(B36)</f>
        <v>Index</v>
      </c>
      <c r="E36" s="3" t="str">
        <v>Estimate</v>
      </c>
      <c r="F36" s="3" t="str">
        <v>Std. Error</v>
      </c>
      <c r="G36" s="3" t="str">
        <v>t value</v>
      </c>
      <c r="H36" s="3" t="str">
        <v>Pr(&gt;|t|)</v>
      </c>
    </row>
    <row r="37" spans="2:8" x14ac:dyDescent="0.3">
      <c r="D37" s="3" t="str">
        <v>(Intercept)</v>
      </c>
      <c r="E37" s="6">
        <v>3.52666724335129</v>
      </c>
      <c r="F37" s="6">
        <v>0.3742898835861494</v>
      </c>
      <c r="G37" s="6">
        <v>9.4222884400763274</v>
      </c>
      <c r="H37" s="6">
        <v>1.267294505131586E-17</v>
      </c>
    </row>
    <row r="38" spans="2:8" x14ac:dyDescent="0.3">
      <c r="D38" s="3" t="str">
        <v>youtube</v>
      </c>
      <c r="E38" s="6">
        <v>4.5764645455397587E-2</v>
      </c>
      <c r="F38" s="6">
        <v>1.3948968069749745E-3</v>
      </c>
      <c r="G38" s="6">
        <v>32.808624427669677</v>
      </c>
      <c r="H38" s="6">
        <v>1.509959954814392E-81</v>
      </c>
    </row>
    <row r="39" spans="2:8" x14ac:dyDescent="0.3">
      <c r="D39" s="3" t="str">
        <v>facebook</v>
      </c>
      <c r="E39" s="6">
        <v>0.18853001691820453</v>
      </c>
      <c r="F39" s="6">
        <v>8.6112339673019428E-3</v>
      </c>
      <c r="G39" s="6">
        <v>21.893496058065466</v>
      </c>
      <c r="H39" s="6">
        <v>1.5053389205755299E-54</v>
      </c>
    </row>
    <row r="40" spans="2:8" x14ac:dyDescent="0.3">
      <c r="D40" s="3" t="str">
        <v>newspaper</v>
      </c>
      <c r="E40" s="6">
        <v>-1.0374930424762801E-3</v>
      </c>
      <c r="F40" s="6">
        <v>5.8710096470863679E-3</v>
      </c>
      <c r="G40" s="6">
        <v>-0.17671458656027952</v>
      </c>
      <c r="H40" s="6">
        <v>0.8599150500805729</v>
      </c>
    </row>
    <row r="42" spans="2:8" x14ac:dyDescent="0.3">
      <c r="B42" t="s">
        <v>80</v>
      </c>
      <c r="C42" t="str" cm="1">
        <f t="array" ref="C42">_xll.RScript.Evaluate(B42)</f>
        <v>ci</v>
      </c>
      <c r="D42" s="3" t="str" cm="1">
        <f t="array" ref="D42:F46">_xll.RScript.Evaluate(B43)</f>
        <v>Index</v>
      </c>
      <c r="E42" s="3" t="str">
        <v>2.5 %</v>
      </c>
      <c r="F42" s="3" t="str">
        <v>97.5 %</v>
      </c>
    </row>
    <row r="43" spans="2:8" x14ac:dyDescent="0.3">
      <c r="B43" t="s">
        <v>81</v>
      </c>
      <c r="D43" s="3" t="str">
        <v>(Intercept)</v>
      </c>
      <c r="E43" s="3">
        <v>2.7885147350799584</v>
      </c>
      <c r="F43" s="3">
        <v>4.2648197516226212</v>
      </c>
    </row>
    <row r="44" spans="2:8" x14ac:dyDescent="0.3">
      <c r="D44" s="3" t="str">
        <v>youtube</v>
      </c>
      <c r="E44" s="3">
        <v>4.3013711962397484E-2</v>
      </c>
      <c r="F44" s="3">
        <v>4.851557894839769E-2</v>
      </c>
    </row>
    <row r="45" spans="2:8" x14ac:dyDescent="0.3">
      <c r="D45" s="3" t="str">
        <v>facebook</v>
      </c>
      <c r="E45" s="3">
        <v>0.17154744744191203</v>
      </c>
      <c r="F45" s="3">
        <v>0.20551258639449704</v>
      </c>
    </row>
    <row r="46" spans="2:8" x14ac:dyDescent="0.3">
      <c r="D46" s="3" t="str">
        <v>newspaper</v>
      </c>
      <c r="E46" s="3">
        <v>-1.2615953180270815E-2</v>
      </c>
      <c r="F46" s="3">
        <v>1.0540967095318255E-2</v>
      </c>
    </row>
    <row r="48" spans="2:8" x14ac:dyDescent="0.3">
      <c r="B48" t="s">
        <v>82</v>
      </c>
      <c r="D48" s="5" t="str" cm="1">
        <f t="array" ref="D48">_xll.RScript.Evaluate(B48)</f>
        <v>mmodel_summary</v>
      </c>
    </row>
    <row r="49" spans="2:9" x14ac:dyDescent="0.3">
      <c r="B49" t="s">
        <v>83</v>
      </c>
      <c r="D49" t="s">
        <v>32</v>
      </c>
      <c r="E49" s="5" cm="1">
        <f t="array" ref="E49">_xll.RScript.Evaluate(B49)</f>
        <v>2.0226124480976928</v>
      </c>
    </row>
    <row r="50" spans="2:9" x14ac:dyDescent="0.3">
      <c r="B50" t="s">
        <v>84</v>
      </c>
      <c r="D50" t="s">
        <v>33</v>
      </c>
      <c r="E50" s="5" cm="1">
        <f t="array" ref="E50">_xll.RScript.Evaluate(B50)</f>
        <v>0.89721063817895219</v>
      </c>
    </row>
    <row r="51" spans="2:9" x14ac:dyDescent="0.3">
      <c r="B51" t="s">
        <v>85</v>
      </c>
      <c r="D51" t="s">
        <v>34</v>
      </c>
      <c r="E51" s="5" cm="1">
        <f t="array" ref="E51">_xll.RScript.Evaluate(B51)</f>
        <v>0.89563733162046677</v>
      </c>
    </row>
    <row r="52" spans="2:9" x14ac:dyDescent="0.3">
      <c r="E52" s="5"/>
    </row>
    <row r="53" spans="2:9" x14ac:dyDescent="0.3">
      <c r="D53" s="4"/>
      <c r="E53" s="8" t="s">
        <v>35</v>
      </c>
      <c r="F53" s="4" t="s">
        <v>36</v>
      </c>
      <c r="G53" s="4" t="s">
        <v>37</v>
      </c>
    </row>
    <row r="54" spans="2:9" x14ac:dyDescent="0.3">
      <c r="B54" t="s">
        <v>86</v>
      </c>
      <c r="D54" s="4" t="s">
        <v>39</v>
      </c>
      <c r="E54" s="6" cm="1">
        <f t="array" ref="E54:G54">TRANSPOSE(_xll.RScript.Evaluate(B54))</f>
        <v>570.27070365909424</v>
      </c>
      <c r="F54" s="3">
        <v>3</v>
      </c>
      <c r="G54" s="3">
        <v>196</v>
      </c>
    </row>
    <row r="56" spans="2:9" x14ac:dyDescent="0.3">
      <c r="B56" t="s">
        <v>87</v>
      </c>
      <c r="D56" s="3" t="str" cm="1">
        <f t="array" ref="D56:I60">_xll.RScript.Evaluate(B56)</f>
        <v>Index</v>
      </c>
      <c r="E56" s="3" t="str">
        <v>Df</v>
      </c>
      <c r="F56" s="3" t="str">
        <v>Sum Sq</v>
      </c>
      <c r="G56" s="3" t="str">
        <v>Mean Sq</v>
      </c>
      <c r="H56" s="3" t="str">
        <v>F value</v>
      </c>
      <c r="I56" s="3" t="str">
        <v>Pr(&gt;F)</v>
      </c>
    </row>
    <row r="57" spans="2:9" x14ac:dyDescent="0.3">
      <c r="D57" s="3" t="str">
        <v>youtube</v>
      </c>
      <c r="E57" s="3">
        <v>1</v>
      </c>
      <c r="F57" s="6">
        <v>4773.0501602908571</v>
      </c>
      <c r="G57" s="6">
        <v>4773.0501602908571</v>
      </c>
      <c r="H57" s="6">
        <v>1166.730757365757</v>
      </c>
      <c r="I57" s="6">
        <v>1.8093366094651515E-84</v>
      </c>
    </row>
    <row r="58" spans="2:9" x14ac:dyDescent="0.3">
      <c r="D58" s="3" t="str">
        <v>facebook</v>
      </c>
      <c r="E58" s="3">
        <v>1</v>
      </c>
      <c r="F58" s="6">
        <v>2225.6879084117786</v>
      </c>
      <c r="G58" s="6">
        <v>2225.6879084117786</v>
      </c>
      <c r="H58" s="6">
        <v>544.05012556642419</v>
      </c>
      <c r="I58" s="6">
        <v>1.8827216433941476E-58</v>
      </c>
    </row>
    <row r="59" spans="2:9" x14ac:dyDescent="0.3">
      <c r="D59" s="3" t="str">
        <v>newspaper</v>
      </c>
      <c r="E59" s="3">
        <v>1</v>
      </c>
      <c r="F59" s="6">
        <v>0.12775271822077439</v>
      </c>
      <c r="G59" s="6">
        <v>0.12775271822077439</v>
      </c>
      <c r="H59" s="6">
        <v>3.1228045103170537E-2</v>
      </c>
      <c r="I59" s="6">
        <v>0.8599150500805729</v>
      </c>
    </row>
    <row r="60" spans="2:9" x14ac:dyDescent="0.3">
      <c r="D60" s="3" t="str">
        <v>Residuals</v>
      </c>
      <c r="E60" s="3">
        <v>196</v>
      </c>
      <c r="F60" s="6">
        <v>801.82837857914944</v>
      </c>
      <c r="G60" s="6">
        <v>4.0909611151997423</v>
      </c>
      <c r="H60" s="6" t="str">
        <v/>
      </c>
      <c r="I60" s="6" t="str">
        <v/>
      </c>
    </row>
    <row r="63" spans="2:9" x14ac:dyDescent="0.3">
      <c r="B63" t="s">
        <v>91</v>
      </c>
      <c r="D63" s="3" t="str" cm="1">
        <f t="array" ref="D63:I67">_xll.RScript.Evaluate(B63)</f>
        <v>Index</v>
      </c>
      <c r="E63" s="3" t="str">
        <v>term</v>
      </c>
      <c r="F63" s="3" t="str">
        <v>estimate</v>
      </c>
      <c r="G63" s="3" t="str">
        <v>std.error</v>
      </c>
      <c r="H63" s="3" t="str">
        <v>statistic</v>
      </c>
      <c r="I63" s="3" t="str">
        <v>p.value</v>
      </c>
    </row>
    <row r="64" spans="2:9" x14ac:dyDescent="0.3">
      <c r="D64" s="3" t="str">
        <v>1</v>
      </c>
      <c r="E64" s="3" t="str">
        <v>(Intercept)</v>
      </c>
      <c r="F64" s="18">
        <v>3.52666724335129</v>
      </c>
      <c r="G64" s="18">
        <v>0.3742898835861494</v>
      </c>
      <c r="H64" s="18">
        <v>9.4222884400763274</v>
      </c>
      <c r="I64" s="18">
        <v>1.267294505131586E-17</v>
      </c>
    </row>
    <row r="65" spans="2:9" x14ac:dyDescent="0.3">
      <c r="D65" s="3" t="str">
        <v>2</v>
      </c>
      <c r="E65" s="3" t="str">
        <v>youtube</v>
      </c>
      <c r="F65" s="18">
        <v>4.5764645455397587E-2</v>
      </c>
      <c r="G65" s="18">
        <v>1.3948968069749745E-3</v>
      </c>
      <c r="H65" s="18">
        <v>32.808624427669677</v>
      </c>
      <c r="I65" s="18">
        <v>1.509959954814392E-81</v>
      </c>
    </row>
    <row r="66" spans="2:9" x14ac:dyDescent="0.3">
      <c r="D66" s="3" t="str">
        <v>3</v>
      </c>
      <c r="E66" s="3" t="str">
        <v>facebook</v>
      </c>
      <c r="F66" s="18">
        <v>0.18853001691820453</v>
      </c>
      <c r="G66" s="18">
        <v>8.6112339673019428E-3</v>
      </c>
      <c r="H66" s="18">
        <v>21.893496058065466</v>
      </c>
      <c r="I66" s="18">
        <v>1.5053389205755299E-54</v>
      </c>
    </row>
    <row r="67" spans="2:9" x14ac:dyDescent="0.3">
      <c r="D67" s="3" t="str">
        <v>4</v>
      </c>
      <c r="E67" s="3" t="str">
        <v>newspaper</v>
      </c>
      <c r="F67" s="18">
        <v>-1.0374930424762801E-3</v>
      </c>
      <c r="G67" s="18">
        <v>5.8710096470863679E-3</v>
      </c>
      <c r="H67" s="18">
        <v>-0.17671458656027952</v>
      </c>
      <c r="I67" s="18">
        <v>0.8599150500805729</v>
      </c>
    </row>
    <row r="70" spans="2:9" x14ac:dyDescent="0.3">
      <c r="B70" t="s">
        <v>90</v>
      </c>
      <c r="D70" s="3" t="str" cm="1">
        <f t="array" ref="D70:E82">TRANSPOSE(_xll.RScript.Evaluate(B70))</f>
        <v>Index</v>
      </c>
      <c r="E70" s="3" t="str">
        <v>1</v>
      </c>
    </row>
    <row r="71" spans="2:9" x14ac:dyDescent="0.3">
      <c r="D71" s="3" t="str">
        <v>r.squared</v>
      </c>
      <c r="E71" s="18">
        <v>0.89721063817895219</v>
      </c>
    </row>
    <row r="72" spans="2:9" x14ac:dyDescent="0.3">
      <c r="D72" s="3" t="str">
        <v>adj.r.squared</v>
      </c>
      <c r="E72" s="18">
        <v>0.89563733162046677</v>
      </c>
    </row>
    <row r="73" spans="2:9" x14ac:dyDescent="0.3">
      <c r="D73" s="3" t="str">
        <v>sigma</v>
      </c>
      <c r="E73" s="18">
        <v>2.0226124480976928</v>
      </c>
    </row>
    <row r="74" spans="2:9" x14ac:dyDescent="0.3">
      <c r="D74" s="3" t="str">
        <v>statistic</v>
      </c>
      <c r="E74" s="18">
        <v>570.27070365909424</v>
      </c>
    </row>
    <row r="75" spans="2:9" x14ac:dyDescent="0.3">
      <c r="D75" s="3" t="str">
        <v>p.value</v>
      </c>
      <c r="E75" s="18">
        <v>1.5752272560924372E-96</v>
      </c>
    </row>
    <row r="76" spans="2:9" x14ac:dyDescent="0.3">
      <c r="D76" s="3" t="str">
        <v>df</v>
      </c>
      <c r="E76" s="3">
        <v>3</v>
      </c>
    </row>
    <row r="77" spans="2:9" x14ac:dyDescent="0.3">
      <c r="D77" s="3" t="str">
        <v>logLik</v>
      </c>
      <c r="E77" s="18">
        <v>-422.64542930317407</v>
      </c>
    </row>
    <row r="78" spans="2:9" x14ac:dyDescent="0.3">
      <c r="D78" s="3" t="str">
        <v>AIC</v>
      </c>
      <c r="E78" s="18">
        <v>855.29085860634814</v>
      </c>
    </row>
    <row r="79" spans="2:9" x14ac:dyDescent="0.3">
      <c r="D79" s="3" t="str">
        <v>BIC</v>
      </c>
      <c r="E79" s="18">
        <v>871.78244543908829</v>
      </c>
    </row>
    <row r="80" spans="2:9" x14ac:dyDescent="0.3">
      <c r="D80" s="3" t="str">
        <v>deviance</v>
      </c>
      <c r="E80" s="18">
        <v>801.82837857914944</v>
      </c>
    </row>
    <row r="81" spans="2:5" x14ac:dyDescent="0.3">
      <c r="D81" s="3" t="str">
        <v>df.residual</v>
      </c>
      <c r="E81" s="3">
        <v>196</v>
      </c>
    </row>
    <row r="82" spans="2:5" x14ac:dyDescent="0.3">
      <c r="D82" s="3" t="str">
        <v>nobs</v>
      </c>
      <c r="E82" s="3">
        <v>200</v>
      </c>
    </row>
    <row r="84" spans="2:5" x14ac:dyDescent="0.3">
      <c r="B84" t="s">
        <v>98</v>
      </c>
    </row>
    <row r="85" spans="2:5" x14ac:dyDescent="0.3">
      <c r="D85" s="20" t="s">
        <v>92</v>
      </c>
    </row>
    <row r="86" spans="2:5" x14ac:dyDescent="0.3">
      <c r="D86" s="3" t="str" cm="1">
        <f t="array" ref="D86:D97">_xll.Model.Results("mmodel")</f>
        <v>coefficients</v>
      </c>
      <c r="E86" s="3"/>
    </row>
    <row r="87" spans="2:5" x14ac:dyDescent="0.3">
      <c r="D87" s="3" t="str">
        <v>residuals</v>
      </c>
      <c r="E87" s="3"/>
    </row>
    <row r="88" spans="2:5" x14ac:dyDescent="0.3">
      <c r="D88" s="3" t="str">
        <v>effects</v>
      </c>
      <c r="E88" s="3"/>
    </row>
    <row r="89" spans="2:5" x14ac:dyDescent="0.3">
      <c r="D89" s="3" t="str">
        <v>rank</v>
      </c>
      <c r="E89" s="3"/>
    </row>
    <row r="90" spans="2:5" x14ac:dyDescent="0.3">
      <c r="D90" s="3" t="str">
        <v>fitted.values</v>
      </c>
      <c r="E90" s="3"/>
    </row>
    <row r="91" spans="2:5" x14ac:dyDescent="0.3">
      <c r="D91" s="3" t="str">
        <v>assign</v>
      </c>
      <c r="E91" s="3"/>
    </row>
    <row r="92" spans="2:5" x14ac:dyDescent="0.3">
      <c r="D92" s="3" t="str">
        <v>qr</v>
      </c>
      <c r="E92" s="3"/>
    </row>
    <row r="93" spans="2:5" x14ac:dyDescent="0.3">
      <c r="D93" s="3" t="str">
        <v>df.residual</v>
      </c>
      <c r="E93" s="3" cm="1">
        <f t="array" ref="E93">_xll.Model.Result(D14,D93)</f>
        <v>196</v>
      </c>
    </row>
    <row r="94" spans="2:5" x14ac:dyDescent="0.3">
      <c r="D94" s="3" t="str">
        <v>xlevels</v>
      </c>
      <c r="E94" s="3"/>
    </row>
    <row r="95" spans="2:5" x14ac:dyDescent="0.3">
      <c r="D95" s="3" t="str">
        <v>call</v>
      </c>
      <c r="E95" s="3"/>
    </row>
    <row r="96" spans="2:5" x14ac:dyDescent="0.3">
      <c r="D96" s="3" t="str">
        <v>terms</v>
      </c>
      <c r="E96" s="3"/>
    </row>
    <row r="97" spans="4:10" x14ac:dyDescent="0.3">
      <c r="D97" s="3" t="str">
        <v>model</v>
      </c>
      <c r="E97" s="3"/>
    </row>
    <row r="99" spans="4:10" x14ac:dyDescent="0.3">
      <c r="D99" s="20" t="str" cm="1">
        <f t="array" ref="D99">_xll.RScript.Evaluate("summary = summary("&amp;D14&amp;")")</f>
        <v>summary</v>
      </c>
    </row>
    <row r="100" spans="4:10" x14ac:dyDescent="0.3">
      <c r="D100" s="3" t="str" cm="1">
        <f t="array" ref="D100:D110">_xll.Model.Result(D99)</f>
        <v>call</v>
      </c>
      <c r="E100" s="3" t="str" cm="1">
        <f t="array" ref="E100">_xll.Model.Result($D$99,D100)</f>
        <v>lm(formula = sales ~ youtube + facebook + newspaper, data = marketing)</v>
      </c>
      <c r="F100" s="3"/>
      <c r="G100" s="3"/>
      <c r="H100" s="3"/>
      <c r="I100" s="3"/>
      <c r="J100" s="3"/>
    </row>
    <row r="101" spans="4:10" x14ac:dyDescent="0.3">
      <c r="D101" s="3" t="str">
        <v>terms</v>
      </c>
      <c r="E101" s="3" t="str" cm="1">
        <f t="array" ref="E101">_xll.Model.Result($D$99,D101)</f>
        <v>sales ~ youtube + facebook + newspaper</v>
      </c>
      <c r="F101" s="3"/>
      <c r="G101" s="3"/>
      <c r="H101" s="3"/>
      <c r="I101" s="3"/>
      <c r="J101" s="3"/>
    </row>
    <row r="102" spans="4:10" x14ac:dyDescent="0.3">
      <c r="D102" s="3" t="str">
        <v>residuals</v>
      </c>
      <c r="E102" s="3"/>
      <c r="F102" s="3"/>
      <c r="G102" s="3"/>
      <c r="H102" s="3"/>
      <c r="I102" s="3"/>
      <c r="J102" s="3"/>
    </row>
    <row r="103" spans="4:10" x14ac:dyDescent="0.3">
      <c r="D103" s="3" t="str">
        <v>coefficients</v>
      </c>
      <c r="E103" s="3"/>
      <c r="F103" s="3"/>
      <c r="G103" s="3"/>
      <c r="H103" s="3"/>
      <c r="I103" s="3"/>
      <c r="J103" s="3"/>
    </row>
    <row r="104" spans="4:10" x14ac:dyDescent="0.3">
      <c r="D104" s="3" t="str">
        <v>aliased</v>
      </c>
      <c r="E104" s="3"/>
      <c r="F104" s="3"/>
      <c r="G104" s="3"/>
      <c r="H104" s="3"/>
      <c r="I104" s="3"/>
      <c r="J104" s="3"/>
    </row>
    <row r="105" spans="4:10" x14ac:dyDescent="0.3">
      <c r="D105" s="3" t="str">
        <v>sigma</v>
      </c>
      <c r="E105" s="3" cm="1">
        <f t="array" ref="E105">_xll.Model.Result($D$99,D105)</f>
        <v>2.0226124480976928</v>
      </c>
      <c r="F105" s="3"/>
      <c r="G105" s="3"/>
      <c r="H105" s="3"/>
      <c r="I105" s="3"/>
      <c r="J105" s="3"/>
    </row>
    <row r="106" spans="4:10" x14ac:dyDescent="0.3">
      <c r="D106" s="3" t="str">
        <v>df</v>
      </c>
      <c r="E106" s="3" cm="1">
        <f t="array" ref="E106:G106">TRANSPOSE(_xll.Model.Result($D$99,D106))</f>
        <v>4</v>
      </c>
      <c r="F106" s="3">
        <v>196</v>
      </c>
      <c r="G106" s="3">
        <v>4</v>
      </c>
      <c r="H106" s="3"/>
      <c r="I106" s="3"/>
      <c r="J106" s="3"/>
    </row>
    <row r="107" spans="4:10" x14ac:dyDescent="0.3">
      <c r="D107" s="3" t="str">
        <v>r.squared</v>
      </c>
      <c r="E107" s="3" cm="1">
        <f t="array" ref="E107">_xll.Model.Result($D$99,D107)</f>
        <v>0.89721063817895219</v>
      </c>
      <c r="F107" s="3"/>
      <c r="G107" s="3"/>
      <c r="H107" s="3"/>
      <c r="I107" s="3"/>
      <c r="J107" s="3"/>
    </row>
    <row r="108" spans="4:10" x14ac:dyDescent="0.3">
      <c r="D108" s="3" t="str">
        <v>adj.r.squared</v>
      </c>
      <c r="E108" s="3" cm="1">
        <f t="array" ref="E108">_xll.Model.Result($D$99,D108)</f>
        <v>0.89563733162046677</v>
      </c>
      <c r="F108" s="3"/>
      <c r="G108" s="3"/>
      <c r="H108" s="3"/>
      <c r="I108" s="3"/>
      <c r="J108" s="3"/>
    </row>
    <row r="109" spans="4:10" x14ac:dyDescent="0.3">
      <c r="D109" s="3" t="str">
        <v>fstatistic</v>
      </c>
      <c r="E109" s="3" cm="1">
        <f t="array" ref="E109:G109">TRANSPOSE(_xll.Model.Result($D$99,D109))</f>
        <v>570.27070365909424</v>
      </c>
      <c r="F109" s="3">
        <v>3</v>
      </c>
      <c r="G109" s="3">
        <v>196</v>
      </c>
      <c r="H109" s="3"/>
      <c r="I109" s="3"/>
      <c r="J109" s="3"/>
    </row>
    <row r="110" spans="4:10" x14ac:dyDescent="0.3">
      <c r="D110" s="3" t="str">
        <v>cov.unscaled</v>
      </c>
      <c r="E110" s="3"/>
      <c r="F110" s="3"/>
      <c r="G110" s="3"/>
      <c r="H110" s="3"/>
      <c r="I110" s="3"/>
      <c r="J110" s="3"/>
    </row>
    <row r="113" spans="4:11" x14ac:dyDescent="0.3">
      <c r="D113" s="3" t="s">
        <v>93</v>
      </c>
      <c r="E113" s="3" t="str">
        <f>E100</f>
        <v>lm(formula = sales ~ youtube + facebook + newspaper, data = marketing)</v>
      </c>
      <c r="F113" s="3"/>
      <c r="G113" s="3"/>
      <c r="H113" s="3"/>
      <c r="I113" s="3"/>
      <c r="J113" s="3"/>
      <c r="K113" s="3"/>
    </row>
    <row r="115" spans="4:11" x14ac:dyDescent="0.3">
      <c r="D115" s="3" t="s">
        <v>94</v>
      </c>
      <c r="E115" t="s">
        <v>97</v>
      </c>
    </row>
    <row r="116" spans="4:11" x14ac:dyDescent="0.3">
      <c r="E116" s="3" t="str" cm="1">
        <f t="array" ref="E116:K118">TRANSPOSE(_xll.RScript.Evaluate(E115))</f>
        <v>Index</v>
      </c>
      <c r="F116" s="3" t="str">
        <v>1</v>
      </c>
      <c r="G116" s="3" t="str">
        <v>2</v>
      </c>
      <c r="H116" s="3" t="str">
        <v>3</v>
      </c>
      <c r="I116" s="3" t="str">
        <v>4</v>
      </c>
      <c r="J116" s="3" t="str">
        <v>5</v>
      </c>
      <c r="K116" s="3" t="str">
        <v>6</v>
      </c>
    </row>
    <row r="117" spans="4:11" x14ac:dyDescent="0.3">
      <c r="E117" s="3" t="str">
        <v>Var1</v>
      </c>
      <c r="F117" s="3" t="str">
        <v>Min.</v>
      </c>
      <c r="G117" s="3" t="str">
        <v>1st Qu.</v>
      </c>
      <c r="H117" s="3" t="str">
        <v>Median</v>
      </c>
      <c r="I117" s="3" t="str">
        <v>Mean</v>
      </c>
      <c r="J117" s="3" t="str">
        <v>3rd Qu.</v>
      </c>
      <c r="K117" s="3" t="str">
        <v>Max.</v>
      </c>
    </row>
    <row r="118" spans="4:11" x14ac:dyDescent="0.3">
      <c r="E118" s="3" t="str">
        <v>Freq</v>
      </c>
      <c r="F118" s="6">
        <v>-10.593224522123455</v>
      </c>
      <c r="G118" s="6">
        <v>-1.0689762501035458</v>
      </c>
      <c r="H118" s="6">
        <v>0.29016211992588758</v>
      </c>
      <c r="I118" s="6">
        <v>-1.2904716358008717E-16</v>
      </c>
      <c r="J118" s="6">
        <v>1.4271823644162454</v>
      </c>
      <c r="K118" s="6">
        <v>3.395067121490754</v>
      </c>
    </row>
    <row r="120" spans="4:11" x14ac:dyDescent="0.3">
      <c r="D120" s="3" t="s">
        <v>95</v>
      </c>
      <c r="E120" s="3" t="str" cm="1">
        <f t="array" ref="E120:I124">_xll.Model.Result($D$99,D103, , TRUE)</f>
        <v>Index</v>
      </c>
      <c r="F120" s="3" t="str">
        <v>Estimate</v>
      </c>
      <c r="G120" s="3" t="str">
        <v>Std. Error</v>
      </c>
      <c r="H120" s="3" t="str">
        <v>t value</v>
      </c>
      <c r="I120" s="3" t="str">
        <v>Pr(&gt;|t|)</v>
      </c>
    </row>
    <row r="121" spans="4:11" x14ac:dyDescent="0.3">
      <c r="E121" s="3" t="str">
        <v>(Intercept)</v>
      </c>
      <c r="F121" s="18">
        <v>3.52666724335129</v>
      </c>
      <c r="G121" s="18">
        <v>0.3742898835861494</v>
      </c>
      <c r="H121" s="18">
        <v>9.4222884400763274</v>
      </c>
      <c r="I121" s="18">
        <v>1.267294505131586E-17</v>
      </c>
    </row>
    <row r="122" spans="4:11" x14ac:dyDescent="0.3">
      <c r="E122" s="3" t="str">
        <v>youtube</v>
      </c>
      <c r="F122" s="18">
        <v>4.5764645455397587E-2</v>
      </c>
      <c r="G122" s="18">
        <v>1.3948968069749745E-3</v>
      </c>
      <c r="H122" s="18">
        <v>32.808624427669677</v>
      </c>
      <c r="I122" s="18">
        <v>1.509959954814392E-81</v>
      </c>
    </row>
    <row r="123" spans="4:11" x14ac:dyDescent="0.3">
      <c r="E123" s="3" t="str">
        <v>facebook</v>
      </c>
      <c r="F123" s="18">
        <v>0.18853001691820453</v>
      </c>
      <c r="G123" s="18">
        <v>8.6112339673019428E-3</v>
      </c>
      <c r="H123" s="18">
        <v>21.893496058065466</v>
      </c>
      <c r="I123" s="18">
        <v>1.5053389205755299E-54</v>
      </c>
    </row>
    <row r="124" spans="4:11" x14ac:dyDescent="0.3">
      <c r="E124" s="3" t="str">
        <v>newspaper</v>
      </c>
      <c r="F124" s="18">
        <v>-1.0374930424762801E-3</v>
      </c>
      <c r="G124" s="18">
        <v>5.8710096470863679E-3</v>
      </c>
      <c r="H124" s="18">
        <v>-0.17671458656027952</v>
      </c>
      <c r="I124" s="18">
        <v>0.8599150500805729</v>
      </c>
    </row>
    <row r="126" spans="4:11" x14ac:dyDescent="0.3">
      <c r="D126" s="3" t="s">
        <v>96</v>
      </c>
      <c r="E126" s="3" t="str">
        <f>"Residual standard error: "&amp;ROUND(E105, 3)&amp;" on "&amp;E93&amp;" degrees of freedom"</f>
        <v>Residual standard error: 2.023 on 196 degrees of freedom</v>
      </c>
      <c r="F126" s="3"/>
      <c r="G126" s="3"/>
      <c r="H126" s="3"/>
    </row>
    <row r="127" spans="4:11" x14ac:dyDescent="0.3">
      <c r="E127" s="3" t="str">
        <f>"Multiple R-squared: "&amp;ROUND(E107, 4)</f>
        <v>Multiple R-squared: 0.8972</v>
      </c>
      <c r="F127" s="3"/>
      <c r="G127" s="3" t="str">
        <f>"Adjusted R-squared: "&amp;ROUND(E108,4)</f>
        <v>Adjusted R-squared: 0.8956</v>
      </c>
      <c r="H127" s="3"/>
    </row>
    <row r="128" spans="4:11" x14ac:dyDescent="0.3">
      <c r="E128" s="3" t="str">
        <f>"F-statistic: "&amp;ROUND(E109, 2)&amp;" on "&amp;F109&amp;" and "&amp;G109&amp;" DF"</f>
        <v>F-statistic: 570.27 on 3 and 196 DF</v>
      </c>
      <c r="F128" s="3"/>
      <c r="G128" s="3" t="str">
        <f>"p-value: "</f>
        <v xml:space="preserve">p-value: </v>
      </c>
      <c r="H128" s="3">
        <f>_xlfn.F.DIST.RT(E109,F109,G109)</f>
        <v>1.5752272560924511E-96</v>
      </c>
    </row>
  </sheetData>
  <conditionalFormatting sqref="B2:D62 B70:D84 C85:D86 B87:D127 B128:C128 B129:D798">
    <cfRule type="beginsWith" dxfId="5" priority="1" operator="beginsWith" text="#">
      <formula>LEFT(B2,LEN("#"))="#"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3B81-37A0-4CF3-B41D-03D666FC8EC6}">
  <sheetPr>
    <tabColor theme="6" tint="0.79998168889431442"/>
  </sheetPr>
  <dimension ref="B2:AB785"/>
  <sheetViews>
    <sheetView workbookViewId="0"/>
  </sheetViews>
  <sheetFormatPr defaultRowHeight="14.4" x14ac:dyDescent="0.3"/>
  <cols>
    <col min="3" max="3" width="51.33203125" customWidth="1"/>
    <col min="5" max="5" width="19.21875" bestFit="1" customWidth="1"/>
    <col min="6" max="6" width="20.6640625" customWidth="1"/>
    <col min="7" max="7" width="16.44140625" customWidth="1"/>
  </cols>
  <sheetData>
    <row r="2" spans="3:15" x14ac:dyDescent="0.3">
      <c r="C2" s="23" t="s">
        <v>6</v>
      </c>
      <c r="F2" s="23" t="s">
        <v>9</v>
      </c>
    </row>
    <row r="3" spans="3:15" x14ac:dyDescent="0.3">
      <c r="C3" t="s">
        <v>111</v>
      </c>
    </row>
    <row r="4" spans="3:15" x14ac:dyDescent="0.3">
      <c r="C4" t="s">
        <v>110</v>
      </c>
      <c r="F4" t="str" cm="1">
        <f t="array" ref="F4">_xll.RScript.Evaluate(C4)</f>
        <v>PimaIndiansDiabetes2</v>
      </c>
    </row>
    <row r="5" spans="3:15" x14ac:dyDescent="0.3">
      <c r="C5" t="s">
        <v>109</v>
      </c>
      <c r="F5" t="str" cm="1">
        <f t="array" ref="F5">_xll.RScript.Evaluate(C5)</f>
        <v>PimaIndiansDiabetes2</v>
      </c>
    </row>
    <row r="7" spans="3:15" x14ac:dyDescent="0.3">
      <c r="C7" t="s">
        <v>108</v>
      </c>
    </row>
    <row r="8" spans="3:15" x14ac:dyDescent="0.3">
      <c r="C8" t="s">
        <v>107</v>
      </c>
      <c r="F8" s="3" t="str" cm="1">
        <f t="array" ref="F8:O11">_xll.RScript.Evaluate(C8)</f>
        <v>Index</v>
      </c>
      <c r="G8" s="3" t="str">
        <v>pregnant</v>
      </c>
      <c r="H8" s="3" t="str">
        <v>glucose</v>
      </c>
      <c r="I8" s="3" t="str">
        <v>pressure</v>
      </c>
      <c r="J8" s="3" t="str">
        <v>triceps</v>
      </c>
      <c r="K8" s="3" t="str">
        <v>insulin</v>
      </c>
      <c r="L8" s="3" t="str">
        <v>mass</v>
      </c>
      <c r="M8" s="3" t="str">
        <v>pedigree</v>
      </c>
      <c r="N8" s="3" t="str">
        <v>age</v>
      </c>
      <c r="O8" s="3" t="str">
        <v>diabetes</v>
      </c>
    </row>
    <row r="9" spans="3:15" x14ac:dyDescent="0.3">
      <c r="F9" s="3" t="str">
        <v>360</v>
      </c>
      <c r="G9" s="3">
        <v>1</v>
      </c>
      <c r="H9" s="3">
        <v>196</v>
      </c>
      <c r="I9" s="3">
        <v>76</v>
      </c>
      <c r="J9" s="3">
        <v>36</v>
      </c>
      <c r="K9" s="3">
        <v>249</v>
      </c>
      <c r="L9" s="3">
        <v>36.5</v>
      </c>
      <c r="M9" s="3">
        <v>0.875</v>
      </c>
      <c r="N9" s="3">
        <v>29</v>
      </c>
      <c r="O9" s="3" t="str">
        <v>pos</v>
      </c>
    </row>
    <row r="10" spans="3:15" x14ac:dyDescent="0.3">
      <c r="F10" s="3" t="str">
        <v>29</v>
      </c>
      <c r="G10" s="3">
        <v>13</v>
      </c>
      <c r="H10" s="3">
        <v>145</v>
      </c>
      <c r="I10" s="3">
        <v>82</v>
      </c>
      <c r="J10" s="3">
        <v>19</v>
      </c>
      <c r="K10" s="3">
        <v>110</v>
      </c>
      <c r="L10" s="3">
        <v>22.2</v>
      </c>
      <c r="M10" s="3">
        <v>0.245</v>
      </c>
      <c r="N10" s="3">
        <v>57</v>
      </c>
      <c r="O10" s="3" t="str">
        <v>neg</v>
      </c>
    </row>
    <row r="11" spans="3:15" x14ac:dyDescent="0.3">
      <c r="F11" s="3" t="str">
        <v>384</v>
      </c>
      <c r="G11" s="3">
        <v>1</v>
      </c>
      <c r="H11" s="3">
        <v>90</v>
      </c>
      <c r="I11" s="3">
        <v>62</v>
      </c>
      <c r="J11" s="3">
        <v>18</v>
      </c>
      <c r="K11" s="3">
        <v>59</v>
      </c>
      <c r="L11" s="3">
        <v>25.1</v>
      </c>
      <c r="M11" s="3">
        <v>1.268</v>
      </c>
      <c r="N11" s="3">
        <v>25</v>
      </c>
      <c r="O11" s="3" t="str">
        <v>neg</v>
      </c>
    </row>
    <row r="13" spans="3:15" x14ac:dyDescent="0.3">
      <c r="C13" t="s">
        <v>106</v>
      </c>
    </row>
    <row r="14" spans="3:15" x14ac:dyDescent="0.3">
      <c r="C14" t="s">
        <v>105</v>
      </c>
      <c r="F14" t="str" cm="1">
        <f t="array" ref="F14">_xll.RScript.Evaluate(C14)</f>
        <v>OK</v>
      </c>
    </row>
    <row r="15" spans="3:15" ht="28.8" x14ac:dyDescent="0.3">
      <c r="C15" s="22" t="s">
        <v>104</v>
      </c>
      <c r="F15" t="str" cm="1">
        <f t="array" ref="F15">_xll.RScript.Evaluate(C15)</f>
        <v>training.samples</v>
      </c>
    </row>
    <row r="16" spans="3:15" x14ac:dyDescent="0.3">
      <c r="C16" t="s">
        <v>103</v>
      </c>
    </row>
    <row r="17" spans="2:28" x14ac:dyDescent="0.3">
      <c r="C17" t="s">
        <v>102</v>
      </c>
      <c r="F17" t="str" cm="1">
        <f t="array" ref="F17">_xll.RScript.Evaluate(C17)</f>
        <v>train.data</v>
      </c>
      <c r="S17" s="3" t="str" cm="1">
        <f t="array" ref="S17:AB409">_xll.RScript.Evaluate(F5)</f>
        <v>Index</v>
      </c>
      <c r="T17" s="3" t="str">
        <v>pregnant</v>
      </c>
      <c r="U17" s="3" t="str">
        <v>glucose</v>
      </c>
      <c r="V17" s="3" t="str">
        <v>pressure</v>
      </c>
      <c r="W17" s="3" t="str">
        <v>triceps</v>
      </c>
      <c r="X17" s="3" t="str">
        <v>insulin</v>
      </c>
      <c r="Y17" s="3" t="str">
        <v>mass</v>
      </c>
      <c r="Z17" s="3" t="str">
        <v>pedigree</v>
      </c>
      <c r="AA17" s="3" t="str">
        <v>age</v>
      </c>
      <c r="AB17" s="3" t="str">
        <v>diabetes</v>
      </c>
    </row>
    <row r="18" spans="2:28" x14ac:dyDescent="0.3">
      <c r="C18" t="s">
        <v>101</v>
      </c>
      <c r="F18" t="str" cm="1">
        <f t="array" ref="F18">_xll.RScript.Evaluate(C18)</f>
        <v>test.data</v>
      </c>
      <c r="S18" s="3" t="str">
        <v>4</v>
      </c>
      <c r="T18" s="3">
        <v>1</v>
      </c>
      <c r="U18" s="3">
        <v>89</v>
      </c>
      <c r="V18" s="3">
        <v>66</v>
      </c>
      <c r="W18" s="3">
        <v>23</v>
      </c>
      <c r="X18" s="3">
        <v>94</v>
      </c>
      <c r="Y18" s="3">
        <v>28.1</v>
      </c>
      <c r="Z18" s="3">
        <v>0.16700000000000001</v>
      </c>
      <c r="AA18" s="3">
        <v>21</v>
      </c>
      <c r="AB18" s="3" t="str">
        <v>neg</v>
      </c>
    </row>
    <row r="19" spans="2:28" x14ac:dyDescent="0.3">
      <c r="S19" s="3" t="str">
        <v>5</v>
      </c>
      <c r="T19" s="3">
        <v>0</v>
      </c>
      <c r="U19" s="3">
        <v>137</v>
      </c>
      <c r="V19" s="3">
        <v>40</v>
      </c>
      <c r="W19" s="3">
        <v>35</v>
      </c>
      <c r="X19" s="3">
        <v>168</v>
      </c>
      <c r="Y19" s="3">
        <v>43.1</v>
      </c>
      <c r="Z19" s="3">
        <v>2.2879999999999998</v>
      </c>
      <c r="AA19" s="3">
        <v>33</v>
      </c>
      <c r="AB19" s="3" t="str">
        <v>pos</v>
      </c>
    </row>
    <row r="20" spans="2:28" x14ac:dyDescent="0.3">
      <c r="S20" s="3" t="str">
        <v>7</v>
      </c>
      <c r="T20" s="3">
        <v>3</v>
      </c>
      <c r="U20" s="3">
        <v>78</v>
      </c>
      <c r="V20" s="3">
        <v>50</v>
      </c>
      <c r="W20" s="3">
        <v>32</v>
      </c>
      <c r="X20" s="3">
        <v>88</v>
      </c>
      <c r="Y20" s="3">
        <v>31</v>
      </c>
      <c r="Z20" s="3">
        <v>0.248</v>
      </c>
      <c r="AA20" s="3">
        <v>26</v>
      </c>
      <c r="AB20" s="3" t="str">
        <v>pos</v>
      </c>
    </row>
    <row r="21" spans="2:28" x14ac:dyDescent="0.3">
      <c r="B21" s="26" t="s">
        <v>112</v>
      </c>
      <c r="C21" s="26"/>
      <c r="S21" s="3" t="str">
        <v>9</v>
      </c>
      <c r="T21" s="3">
        <v>2</v>
      </c>
      <c r="U21" s="3">
        <v>197</v>
      </c>
      <c r="V21" s="3">
        <v>70</v>
      </c>
      <c r="W21" s="3">
        <v>45</v>
      </c>
      <c r="X21" s="3">
        <v>543</v>
      </c>
      <c r="Y21" s="3">
        <v>30.5</v>
      </c>
      <c r="Z21" s="3">
        <v>0.158</v>
      </c>
      <c r="AA21" s="3">
        <v>53</v>
      </c>
      <c r="AB21" s="3" t="str">
        <v>pos</v>
      </c>
    </row>
    <row r="22" spans="2:28" x14ac:dyDescent="0.3">
      <c r="B22" s="4" t="s">
        <v>113</v>
      </c>
      <c r="C22" s="19" t="s">
        <v>114</v>
      </c>
      <c r="S22" s="3" t="str">
        <v>14</v>
      </c>
      <c r="T22" s="3">
        <v>1</v>
      </c>
      <c r="U22" s="3">
        <v>189</v>
      </c>
      <c r="V22" s="3">
        <v>60</v>
      </c>
      <c r="W22" s="3">
        <v>23</v>
      </c>
      <c r="X22" s="3">
        <v>846</v>
      </c>
      <c r="Y22" s="3">
        <v>30.1</v>
      </c>
      <c r="Z22" s="3">
        <v>0.39800000000000002</v>
      </c>
      <c r="AA22" s="3">
        <v>59</v>
      </c>
      <c r="AB22" s="3" t="str">
        <v>pos</v>
      </c>
    </row>
    <row r="23" spans="2:28" x14ac:dyDescent="0.3">
      <c r="B23" s="4" t="s">
        <v>115</v>
      </c>
      <c r="C23" s="19" t="s">
        <v>116</v>
      </c>
      <c r="S23" s="3" t="str">
        <v>15</v>
      </c>
      <c r="T23" s="3">
        <v>5</v>
      </c>
      <c r="U23" s="3">
        <v>166</v>
      </c>
      <c r="V23" s="3">
        <v>72</v>
      </c>
      <c r="W23" s="3">
        <v>19</v>
      </c>
      <c r="X23" s="3">
        <v>175</v>
      </c>
      <c r="Y23" s="3">
        <v>25.8</v>
      </c>
      <c r="Z23" s="3">
        <v>0.58699999999999997</v>
      </c>
      <c r="AA23" s="3">
        <v>51</v>
      </c>
      <c r="AB23" s="3" t="str">
        <v>pos</v>
      </c>
    </row>
    <row r="24" spans="2:28" x14ac:dyDescent="0.3">
      <c r="B24" s="4" t="s">
        <v>117</v>
      </c>
      <c r="C24" s="19" t="s">
        <v>118</v>
      </c>
      <c r="S24" s="3" t="str">
        <v>17</v>
      </c>
      <c r="T24" s="3">
        <v>0</v>
      </c>
      <c r="U24" s="3">
        <v>118</v>
      </c>
      <c r="V24" s="3">
        <v>84</v>
      </c>
      <c r="W24" s="3">
        <v>47</v>
      </c>
      <c r="X24" s="3">
        <v>230</v>
      </c>
      <c r="Y24" s="3">
        <v>45.8</v>
      </c>
      <c r="Z24" s="3">
        <v>0.55100000000000005</v>
      </c>
      <c r="AA24" s="3">
        <v>31</v>
      </c>
      <c r="AB24" s="3" t="str">
        <v>pos</v>
      </c>
    </row>
    <row r="25" spans="2:28" x14ac:dyDescent="0.3">
      <c r="B25" s="4" t="s">
        <v>119</v>
      </c>
      <c r="C25" s="19" t="s">
        <v>120</v>
      </c>
      <c r="S25" s="3" t="str">
        <v>19</v>
      </c>
      <c r="T25" s="3">
        <v>1</v>
      </c>
      <c r="U25" s="3">
        <v>103</v>
      </c>
      <c r="V25" s="3">
        <v>30</v>
      </c>
      <c r="W25" s="3">
        <v>38</v>
      </c>
      <c r="X25" s="3">
        <v>83</v>
      </c>
      <c r="Y25" s="3">
        <v>43.3</v>
      </c>
      <c r="Z25" s="3">
        <v>0.183</v>
      </c>
      <c r="AA25" s="3">
        <v>33</v>
      </c>
      <c r="AB25" s="3" t="str">
        <v>neg</v>
      </c>
    </row>
    <row r="26" spans="2:28" x14ac:dyDescent="0.3">
      <c r="S26" s="3" t="str">
        <v>20</v>
      </c>
      <c r="T26" s="3">
        <v>1</v>
      </c>
      <c r="U26" s="3">
        <v>115</v>
      </c>
      <c r="V26" s="3">
        <v>70</v>
      </c>
      <c r="W26" s="3">
        <v>30</v>
      </c>
      <c r="X26" s="3">
        <v>96</v>
      </c>
      <c r="Y26" s="3">
        <v>34.6</v>
      </c>
      <c r="Z26" s="3">
        <v>0.52900000000000003</v>
      </c>
      <c r="AA26" s="3">
        <v>32</v>
      </c>
      <c r="AB26" s="3" t="str">
        <v>pos</v>
      </c>
    </row>
    <row r="27" spans="2:28" x14ac:dyDescent="0.3">
      <c r="B27" s="19" t="s">
        <v>121</v>
      </c>
      <c r="C27" s="4" t="str" cm="1">
        <f t="array" ref="C27">_xll.Regression.GLM(C22,C23,C24,B25:C25)</f>
        <v>logModel</v>
      </c>
      <c r="S27" s="3" t="str">
        <v>21</v>
      </c>
      <c r="T27" s="3">
        <v>3</v>
      </c>
      <c r="U27" s="3">
        <v>126</v>
      </c>
      <c r="V27" s="3">
        <v>88</v>
      </c>
      <c r="W27" s="3">
        <v>41</v>
      </c>
      <c r="X27" s="3">
        <v>235</v>
      </c>
      <c r="Y27" s="3">
        <v>39.299999999999997</v>
      </c>
      <c r="Z27" s="3">
        <v>0.70399999999999996</v>
      </c>
      <c r="AA27" s="3">
        <v>27</v>
      </c>
      <c r="AB27" s="3" t="str">
        <v>neg</v>
      </c>
    </row>
    <row r="28" spans="2:28" x14ac:dyDescent="0.3">
      <c r="S28" s="3" t="str">
        <v>25</v>
      </c>
      <c r="T28" s="3">
        <v>11</v>
      </c>
      <c r="U28" s="3">
        <v>143</v>
      </c>
      <c r="V28" s="3">
        <v>94</v>
      </c>
      <c r="W28" s="3">
        <v>33</v>
      </c>
      <c r="X28" s="3">
        <v>146</v>
      </c>
      <c r="Y28" s="3">
        <v>36.6</v>
      </c>
      <c r="Z28" s="3">
        <v>0.254</v>
      </c>
      <c r="AA28" s="3">
        <v>51</v>
      </c>
      <c r="AB28" s="3" t="str">
        <v>pos</v>
      </c>
    </row>
    <row r="29" spans="2:28" x14ac:dyDescent="0.3">
      <c r="C29" t="str">
        <f>"summary("&amp;C27&amp;")"</f>
        <v>summary(logModel)</v>
      </c>
      <c r="E29" s="24" t="s">
        <v>92</v>
      </c>
      <c r="G29" s="24" t="s">
        <v>65</v>
      </c>
      <c r="S29" s="3" t="str">
        <v>26</v>
      </c>
      <c r="T29" s="3">
        <v>10</v>
      </c>
      <c r="U29" s="3">
        <v>125</v>
      </c>
      <c r="V29" s="3">
        <v>70</v>
      </c>
      <c r="W29" s="3">
        <v>26</v>
      </c>
      <c r="X29" s="3">
        <v>115</v>
      </c>
      <c r="Y29" s="3">
        <v>31.1</v>
      </c>
      <c r="Z29" s="3">
        <v>0.20499999999999999</v>
      </c>
      <c r="AA29" s="3">
        <v>41</v>
      </c>
      <c r="AB29" s="3" t="str">
        <v>pos</v>
      </c>
    </row>
    <row r="30" spans="2:28" x14ac:dyDescent="0.3">
      <c r="E30" s="3" t="str" cm="1">
        <f t="array" ref="E30:E59">_xll.Model.Results(C27)</f>
        <v>coefficients</v>
      </c>
      <c r="G30" s="3" t="str" cm="1">
        <f t="array" ref="G30:G46">_xll.RScript.Evaluate(C29)</f>
        <v>call</v>
      </c>
      <c r="S30" s="3" t="str">
        <v>28</v>
      </c>
      <c r="T30" s="3">
        <v>1</v>
      </c>
      <c r="U30" s="3">
        <v>97</v>
      </c>
      <c r="V30" s="3">
        <v>66</v>
      </c>
      <c r="W30" s="3">
        <v>15</v>
      </c>
      <c r="X30" s="3">
        <v>140</v>
      </c>
      <c r="Y30" s="3">
        <v>23.2</v>
      </c>
      <c r="Z30" s="3">
        <v>0.48699999999999999</v>
      </c>
      <c r="AA30" s="3">
        <v>22</v>
      </c>
      <c r="AB30" s="3" t="str">
        <v>neg</v>
      </c>
    </row>
    <row r="31" spans="2:28" x14ac:dyDescent="0.3">
      <c r="E31" s="3" t="str">
        <v>residuals</v>
      </c>
      <c r="G31" s="3" t="str">
        <v>terms</v>
      </c>
      <c r="S31" s="3" t="str">
        <v>29</v>
      </c>
      <c r="T31" s="3">
        <v>13</v>
      </c>
      <c r="U31" s="3">
        <v>145</v>
      </c>
      <c r="V31" s="3">
        <v>82</v>
      </c>
      <c r="W31" s="3">
        <v>19</v>
      </c>
      <c r="X31" s="3">
        <v>110</v>
      </c>
      <c r="Y31" s="3">
        <v>22.2</v>
      </c>
      <c r="Z31" s="3">
        <v>0.245</v>
      </c>
      <c r="AA31" s="3">
        <v>57</v>
      </c>
      <c r="AB31" s="3" t="str">
        <v>neg</v>
      </c>
    </row>
    <row r="32" spans="2:28" x14ac:dyDescent="0.3">
      <c r="E32" s="3" t="str">
        <v>fitted.values</v>
      </c>
      <c r="G32" s="3" t="str">
        <v>family</v>
      </c>
      <c r="S32" s="3" t="str">
        <v>32</v>
      </c>
      <c r="T32" s="3">
        <v>3</v>
      </c>
      <c r="U32" s="3">
        <v>158</v>
      </c>
      <c r="V32" s="3">
        <v>76</v>
      </c>
      <c r="W32" s="3">
        <v>36</v>
      </c>
      <c r="X32" s="3">
        <v>245</v>
      </c>
      <c r="Y32" s="3">
        <v>31.6</v>
      </c>
      <c r="Z32" s="3">
        <v>0.85099999999999998</v>
      </c>
      <c r="AA32" s="3">
        <v>28</v>
      </c>
      <c r="AB32" s="3" t="str">
        <v>pos</v>
      </c>
    </row>
    <row r="33" spans="5:28" x14ac:dyDescent="0.3">
      <c r="E33" s="3" t="str">
        <v>effects</v>
      </c>
      <c r="G33" s="3" t="str">
        <v>deviance</v>
      </c>
      <c r="S33" s="3" t="str">
        <v>33</v>
      </c>
      <c r="T33" s="3">
        <v>3</v>
      </c>
      <c r="U33" s="3">
        <v>88</v>
      </c>
      <c r="V33" s="3">
        <v>58</v>
      </c>
      <c r="W33" s="3">
        <v>11</v>
      </c>
      <c r="X33" s="3">
        <v>54</v>
      </c>
      <c r="Y33" s="3">
        <v>24.8</v>
      </c>
      <c r="Z33" s="3">
        <v>0.26700000000000002</v>
      </c>
      <c r="AA33" s="3">
        <v>22</v>
      </c>
      <c r="AB33" s="3" t="str">
        <v>neg</v>
      </c>
    </row>
    <row r="34" spans="5:28" x14ac:dyDescent="0.3">
      <c r="E34" s="3" t="str">
        <v>R</v>
      </c>
      <c r="G34" s="3" t="str">
        <v>aic</v>
      </c>
      <c r="S34" s="3" t="str">
        <v>36</v>
      </c>
      <c r="T34" s="3">
        <v>4</v>
      </c>
      <c r="U34" s="3">
        <v>103</v>
      </c>
      <c r="V34" s="3">
        <v>60</v>
      </c>
      <c r="W34" s="3">
        <v>33</v>
      </c>
      <c r="X34" s="3">
        <v>192</v>
      </c>
      <c r="Y34" s="3">
        <v>24</v>
      </c>
      <c r="Z34" s="3">
        <v>0.96599999999999997</v>
      </c>
      <c r="AA34" s="3">
        <v>33</v>
      </c>
      <c r="AB34" s="3" t="str">
        <v>neg</v>
      </c>
    </row>
    <row r="35" spans="5:28" x14ac:dyDescent="0.3">
      <c r="E35" s="3" t="str">
        <v>rank</v>
      </c>
      <c r="G35" s="3" t="str">
        <v>contrasts</v>
      </c>
      <c r="S35" s="3" t="str">
        <v>40</v>
      </c>
      <c r="T35" s="3">
        <v>4</v>
      </c>
      <c r="U35" s="3">
        <v>111</v>
      </c>
      <c r="V35" s="3">
        <v>72</v>
      </c>
      <c r="W35" s="3">
        <v>47</v>
      </c>
      <c r="X35" s="3">
        <v>207</v>
      </c>
      <c r="Y35" s="3">
        <v>37.1</v>
      </c>
      <c r="Z35" s="3">
        <v>1.39</v>
      </c>
      <c r="AA35" s="3">
        <v>56</v>
      </c>
      <c r="AB35" s="3" t="str">
        <v>pos</v>
      </c>
    </row>
    <row r="36" spans="5:28" x14ac:dyDescent="0.3">
      <c r="E36" s="3" t="str">
        <v>qr</v>
      </c>
      <c r="G36" s="3" t="str">
        <v>df.residual</v>
      </c>
      <c r="S36" s="3" t="str">
        <v>41</v>
      </c>
      <c r="T36" s="3">
        <v>3</v>
      </c>
      <c r="U36" s="3">
        <v>180</v>
      </c>
      <c r="V36" s="3">
        <v>64</v>
      </c>
      <c r="W36" s="3">
        <v>25</v>
      </c>
      <c r="X36" s="3">
        <v>70</v>
      </c>
      <c r="Y36" s="3">
        <v>34</v>
      </c>
      <c r="Z36" s="3">
        <v>0.27100000000000002</v>
      </c>
      <c r="AA36" s="3">
        <v>26</v>
      </c>
      <c r="AB36" s="3" t="str">
        <v>neg</v>
      </c>
    </row>
    <row r="37" spans="5:28" x14ac:dyDescent="0.3">
      <c r="E37" s="3" t="str">
        <v>family</v>
      </c>
      <c r="G37" s="3" t="str">
        <v>null.deviance</v>
      </c>
      <c r="S37" s="3" t="str">
        <v>44</v>
      </c>
      <c r="T37" s="3">
        <v>9</v>
      </c>
      <c r="U37" s="3">
        <v>171</v>
      </c>
      <c r="V37" s="3">
        <v>110</v>
      </c>
      <c r="W37" s="3">
        <v>24</v>
      </c>
      <c r="X37" s="3">
        <v>240</v>
      </c>
      <c r="Y37" s="3">
        <v>45.4</v>
      </c>
      <c r="Z37" s="3">
        <v>0.72099999999999997</v>
      </c>
      <c r="AA37" s="3">
        <v>54</v>
      </c>
      <c r="AB37" s="3" t="str">
        <v>pos</v>
      </c>
    </row>
    <row r="38" spans="5:28" x14ac:dyDescent="0.3">
      <c r="E38" s="3" t="str">
        <v>linear.predictors</v>
      </c>
      <c r="G38" s="3" t="str">
        <v>df.null</v>
      </c>
      <c r="S38" s="3" t="str">
        <v>51</v>
      </c>
      <c r="T38" s="3">
        <v>1</v>
      </c>
      <c r="U38" s="3">
        <v>103</v>
      </c>
      <c r="V38" s="3">
        <v>80</v>
      </c>
      <c r="W38" s="3">
        <v>11</v>
      </c>
      <c r="X38" s="3">
        <v>82</v>
      </c>
      <c r="Y38" s="3">
        <v>19.399999999999999</v>
      </c>
      <c r="Z38" s="3">
        <v>0.49099999999999999</v>
      </c>
      <c r="AA38" s="3">
        <v>22</v>
      </c>
      <c r="AB38" s="3" t="str">
        <v>neg</v>
      </c>
    </row>
    <row r="39" spans="5:28" x14ac:dyDescent="0.3">
      <c r="E39" s="3" t="str">
        <v>deviance</v>
      </c>
      <c r="G39" s="3" t="str">
        <v>iter</v>
      </c>
      <c r="S39" s="3" t="str">
        <v>52</v>
      </c>
      <c r="T39" s="3">
        <v>1</v>
      </c>
      <c r="U39" s="3">
        <v>101</v>
      </c>
      <c r="V39" s="3">
        <v>50</v>
      </c>
      <c r="W39" s="3">
        <v>15</v>
      </c>
      <c r="X39" s="3">
        <v>36</v>
      </c>
      <c r="Y39" s="3">
        <v>24.2</v>
      </c>
      <c r="Z39" s="3">
        <v>0.52600000000000002</v>
      </c>
      <c r="AA39" s="3">
        <v>26</v>
      </c>
      <c r="AB39" s="3" t="str">
        <v>neg</v>
      </c>
    </row>
    <row r="40" spans="5:28" x14ac:dyDescent="0.3">
      <c r="E40" s="3" t="str">
        <v>aic</v>
      </c>
      <c r="G40" s="3" t="str">
        <v>deviance.resid</v>
      </c>
      <c r="S40" s="3" t="str">
        <v>53</v>
      </c>
      <c r="T40" s="3">
        <v>5</v>
      </c>
      <c r="U40" s="3">
        <v>88</v>
      </c>
      <c r="V40" s="3">
        <v>66</v>
      </c>
      <c r="W40" s="3">
        <v>21</v>
      </c>
      <c r="X40" s="3">
        <v>23</v>
      </c>
      <c r="Y40" s="3">
        <v>24.4</v>
      </c>
      <c r="Z40" s="3">
        <v>0.34200000000000003</v>
      </c>
      <c r="AA40" s="3">
        <v>30</v>
      </c>
      <c r="AB40" s="3" t="str">
        <v>neg</v>
      </c>
    </row>
    <row r="41" spans="5:28" x14ac:dyDescent="0.3">
      <c r="E41" s="3" t="str">
        <v>null.deviance</v>
      </c>
      <c r="G41" s="3" t="str">
        <v>coefficients</v>
      </c>
      <c r="S41" s="3" t="str">
        <v>54</v>
      </c>
      <c r="T41" s="3">
        <v>8</v>
      </c>
      <c r="U41" s="3">
        <v>176</v>
      </c>
      <c r="V41" s="3">
        <v>90</v>
      </c>
      <c r="W41" s="3">
        <v>34</v>
      </c>
      <c r="X41" s="3">
        <v>300</v>
      </c>
      <c r="Y41" s="3">
        <v>33.700000000000003</v>
      </c>
      <c r="Z41" s="3">
        <v>0.46700000000000003</v>
      </c>
      <c r="AA41" s="3">
        <v>58</v>
      </c>
      <c r="AB41" s="3" t="str">
        <v>pos</v>
      </c>
    </row>
    <row r="42" spans="5:28" x14ac:dyDescent="0.3">
      <c r="E42" s="3" t="str">
        <v>iter</v>
      </c>
      <c r="G42" s="3" t="str">
        <v>aliased</v>
      </c>
      <c r="S42" s="3" t="str">
        <v>55</v>
      </c>
      <c r="T42" s="3">
        <v>7</v>
      </c>
      <c r="U42" s="3">
        <v>150</v>
      </c>
      <c r="V42" s="3">
        <v>66</v>
      </c>
      <c r="W42" s="3">
        <v>42</v>
      </c>
      <c r="X42" s="3">
        <v>342</v>
      </c>
      <c r="Y42" s="3">
        <v>34.700000000000003</v>
      </c>
      <c r="Z42" s="3">
        <v>0.71799999999999997</v>
      </c>
      <c r="AA42" s="3">
        <v>42</v>
      </c>
      <c r="AB42" s="3" t="str">
        <v>neg</v>
      </c>
    </row>
    <row r="43" spans="5:28" x14ac:dyDescent="0.3">
      <c r="E43" s="3" t="str">
        <v>weights</v>
      </c>
      <c r="G43" s="3" t="str">
        <v>dispersion</v>
      </c>
      <c r="S43" s="3" t="str">
        <v>57</v>
      </c>
      <c r="T43" s="3">
        <v>7</v>
      </c>
      <c r="U43" s="3">
        <v>187</v>
      </c>
      <c r="V43" s="3">
        <v>68</v>
      </c>
      <c r="W43" s="3">
        <v>39</v>
      </c>
      <c r="X43" s="3">
        <v>304</v>
      </c>
      <c r="Y43" s="3">
        <v>37.700000000000003</v>
      </c>
      <c r="Z43" s="3">
        <v>0.254</v>
      </c>
      <c r="AA43" s="3">
        <v>41</v>
      </c>
      <c r="AB43" s="3" t="str">
        <v>pos</v>
      </c>
    </row>
    <row r="44" spans="5:28" x14ac:dyDescent="0.3">
      <c r="E44" s="3" t="str">
        <v>prior.weights</v>
      </c>
      <c r="G44" s="3" t="str">
        <v>df</v>
      </c>
      <c r="S44" s="3" t="str">
        <v>58</v>
      </c>
      <c r="T44" s="3">
        <v>0</v>
      </c>
      <c r="U44" s="3">
        <v>100</v>
      </c>
      <c r="V44" s="3">
        <v>88</v>
      </c>
      <c r="W44" s="3">
        <v>60</v>
      </c>
      <c r="X44" s="3">
        <v>110</v>
      </c>
      <c r="Y44" s="3">
        <v>46.8</v>
      </c>
      <c r="Z44" s="3">
        <v>0.96199999999999997</v>
      </c>
      <c r="AA44" s="3">
        <v>31</v>
      </c>
      <c r="AB44" s="3" t="str">
        <v>neg</v>
      </c>
    </row>
    <row r="45" spans="5:28" x14ac:dyDescent="0.3">
      <c r="E45" s="3" t="str">
        <v>df.residual</v>
      </c>
      <c r="G45" s="3" t="str">
        <v>cov.unscaled</v>
      </c>
      <c r="S45" s="3" t="str">
        <v>60</v>
      </c>
      <c r="T45" s="3">
        <v>0</v>
      </c>
      <c r="U45" s="3">
        <v>105</v>
      </c>
      <c r="V45" s="3">
        <v>64</v>
      </c>
      <c r="W45" s="3">
        <v>41</v>
      </c>
      <c r="X45" s="3">
        <v>142</v>
      </c>
      <c r="Y45" s="3">
        <v>41.5</v>
      </c>
      <c r="Z45" s="3">
        <v>0.17299999999999999</v>
      </c>
      <c r="AA45" s="3">
        <v>22</v>
      </c>
      <c r="AB45" s="3" t="str">
        <v>neg</v>
      </c>
    </row>
    <row r="46" spans="5:28" x14ac:dyDescent="0.3">
      <c r="E46" s="3" t="str">
        <v>df.null</v>
      </c>
      <c r="G46" s="3" t="str">
        <v>cov.scaled</v>
      </c>
      <c r="S46" s="3" t="str">
        <v>64</v>
      </c>
      <c r="T46" s="3">
        <v>2</v>
      </c>
      <c r="U46" s="3">
        <v>141</v>
      </c>
      <c r="V46" s="3">
        <v>58</v>
      </c>
      <c r="W46" s="3">
        <v>34</v>
      </c>
      <c r="X46" s="3">
        <v>128</v>
      </c>
      <c r="Y46" s="3">
        <v>25.4</v>
      </c>
      <c r="Z46" s="3">
        <v>0.69899999999999995</v>
      </c>
      <c r="AA46" s="3">
        <v>24</v>
      </c>
      <c r="AB46" s="3" t="str">
        <v>neg</v>
      </c>
    </row>
    <row r="47" spans="5:28" x14ac:dyDescent="0.3">
      <c r="E47" s="3" t="str">
        <v>y</v>
      </c>
      <c r="G47" s="3"/>
      <c r="S47" s="3" t="str">
        <v>69</v>
      </c>
      <c r="T47" s="3">
        <v>1</v>
      </c>
      <c r="U47" s="3">
        <v>95</v>
      </c>
      <c r="V47" s="3">
        <v>66</v>
      </c>
      <c r="W47" s="3">
        <v>13</v>
      </c>
      <c r="X47" s="3">
        <v>38</v>
      </c>
      <c r="Y47" s="3">
        <v>19.600000000000001</v>
      </c>
      <c r="Z47" s="3">
        <v>0.33400000000000002</v>
      </c>
      <c r="AA47" s="3">
        <v>25</v>
      </c>
      <c r="AB47" s="3" t="str">
        <v>neg</v>
      </c>
    </row>
    <row r="48" spans="5:28" x14ac:dyDescent="0.3">
      <c r="E48" s="3" t="str">
        <v>converged</v>
      </c>
      <c r="S48" s="3" t="str">
        <v>70</v>
      </c>
      <c r="T48" s="3">
        <v>4</v>
      </c>
      <c r="U48" s="3">
        <v>146</v>
      </c>
      <c r="V48" s="3">
        <v>85</v>
      </c>
      <c r="W48" s="3">
        <v>27</v>
      </c>
      <c r="X48" s="3">
        <v>100</v>
      </c>
      <c r="Y48" s="3">
        <v>28.9</v>
      </c>
      <c r="Z48" s="3">
        <v>0.189</v>
      </c>
      <c r="AA48" s="3">
        <v>27</v>
      </c>
      <c r="AB48" s="3" t="str">
        <v>neg</v>
      </c>
    </row>
    <row r="49" spans="3:28" x14ac:dyDescent="0.3">
      <c r="E49" s="3" t="str">
        <v>boundary</v>
      </c>
      <c r="S49" s="3" t="str">
        <v>71</v>
      </c>
      <c r="T49" s="3">
        <v>2</v>
      </c>
      <c r="U49" s="3">
        <v>100</v>
      </c>
      <c r="V49" s="3">
        <v>66</v>
      </c>
      <c r="W49" s="3">
        <v>20</v>
      </c>
      <c r="X49" s="3">
        <v>90</v>
      </c>
      <c r="Y49" s="3">
        <v>32.9</v>
      </c>
      <c r="Z49" s="3">
        <v>0.86699999999999999</v>
      </c>
      <c r="AA49" s="3">
        <v>28</v>
      </c>
      <c r="AB49" s="3" t="str">
        <v>pos</v>
      </c>
    </row>
    <row r="50" spans="3:28" x14ac:dyDescent="0.3">
      <c r="E50" s="3" t="str">
        <v>model</v>
      </c>
      <c r="S50" s="3" t="str">
        <v>72</v>
      </c>
      <c r="T50" s="3">
        <v>5</v>
      </c>
      <c r="U50" s="3">
        <v>139</v>
      </c>
      <c r="V50" s="3">
        <v>64</v>
      </c>
      <c r="W50" s="3">
        <v>35</v>
      </c>
      <c r="X50" s="3">
        <v>140</v>
      </c>
      <c r="Y50" s="3">
        <v>28.6</v>
      </c>
      <c r="Z50" s="3">
        <v>0.41099999999999998</v>
      </c>
      <c r="AA50" s="3">
        <v>26</v>
      </c>
      <c r="AB50" s="3" t="str">
        <v>neg</v>
      </c>
    </row>
    <row r="51" spans="3:28" x14ac:dyDescent="0.3">
      <c r="E51" s="3" t="str">
        <v>call</v>
      </c>
      <c r="S51" s="3" t="str">
        <v>74</v>
      </c>
      <c r="T51" s="3">
        <v>4</v>
      </c>
      <c r="U51" s="3">
        <v>129</v>
      </c>
      <c r="V51" s="3">
        <v>86</v>
      </c>
      <c r="W51" s="3">
        <v>20</v>
      </c>
      <c r="X51" s="3">
        <v>270</v>
      </c>
      <c r="Y51" s="3">
        <v>35.1</v>
      </c>
      <c r="Z51" s="3">
        <v>0.23100000000000001</v>
      </c>
      <c r="AA51" s="3">
        <v>23</v>
      </c>
      <c r="AB51" s="3" t="str">
        <v>neg</v>
      </c>
    </row>
    <row r="52" spans="3:28" x14ac:dyDescent="0.3">
      <c r="E52" s="3" t="str">
        <v>formula</v>
      </c>
      <c r="S52" s="3" t="str">
        <v>83</v>
      </c>
      <c r="T52" s="3">
        <v>7</v>
      </c>
      <c r="U52" s="3">
        <v>83</v>
      </c>
      <c r="V52" s="3">
        <v>78</v>
      </c>
      <c r="W52" s="3">
        <v>26</v>
      </c>
      <c r="X52" s="3">
        <v>71</v>
      </c>
      <c r="Y52" s="3">
        <v>29.3</v>
      </c>
      <c r="Z52" s="3">
        <v>0.76700000000000002</v>
      </c>
      <c r="AA52" s="3">
        <v>36</v>
      </c>
      <c r="AB52" s="3" t="str">
        <v>neg</v>
      </c>
    </row>
    <row r="53" spans="3:28" x14ac:dyDescent="0.3">
      <c r="E53" s="3" t="str">
        <v>terms</v>
      </c>
      <c r="S53" s="3" t="str">
        <v>86</v>
      </c>
      <c r="T53" s="3">
        <v>2</v>
      </c>
      <c r="U53" s="3">
        <v>110</v>
      </c>
      <c r="V53" s="3">
        <v>74</v>
      </c>
      <c r="W53" s="3">
        <v>29</v>
      </c>
      <c r="X53" s="3">
        <v>125</v>
      </c>
      <c r="Y53" s="3">
        <v>32.4</v>
      </c>
      <c r="Z53" s="3">
        <v>0.69799999999999995</v>
      </c>
      <c r="AA53" s="3">
        <v>27</v>
      </c>
      <c r="AB53" s="3" t="str">
        <v>neg</v>
      </c>
    </row>
    <row r="54" spans="3:28" x14ac:dyDescent="0.3">
      <c r="E54" s="3" t="str">
        <v>data</v>
      </c>
      <c r="S54" s="3" t="str">
        <v>88</v>
      </c>
      <c r="T54" s="3">
        <v>2</v>
      </c>
      <c r="U54" s="3">
        <v>100</v>
      </c>
      <c r="V54" s="3">
        <v>68</v>
      </c>
      <c r="W54" s="3">
        <v>25</v>
      </c>
      <c r="X54" s="3">
        <v>71</v>
      </c>
      <c r="Y54" s="3">
        <v>38.5</v>
      </c>
      <c r="Z54" s="3">
        <v>0.32400000000000001</v>
      </c>
      <c r="AA54" s="3">
        <v>26</v>
      </c>
      <c r="AB54" s="3" t="str">
        <v>neg</v>
      </c>
    </row>
    <row r="55" spans="3:28" x14ac:dyDescent="0.3">
      <c r="E55" s="3" t="str">
        <v>offset</v>
      </c>
      <c r="S55" s="3" t="str">
        <v>89</v>
      </c>
      <c r="T55" s="3">
        <v>15</v>
      </c>
      <c r="U55" s="3">
        <v>136</v>
      </c>
      <c r="V55" s="3">
        <v>70</v>
      </c>
      <c r="W55" s="3">
        <v>32</v>
      </c>
      <c r="X55" s="3">
        <v>110</v>
      </c>
      <c r="Y55" s="3">
        <v>37.1</v>
      </c>
      <c r="Z55" s="3">
        <v>0.153</v>
      </c>
      <c r="AA55" s="3">
        <v>43</v>
      </c>
      <c r="AB55" s="3" t="str">
        <v>pos</v>
      </c>
    </row>
    <row r="56" spans="3:28" x14ac:dyDescent="0.3">
      <c r="E56" s="3" t="str">
        <v>control</v>
      </c>
      <c r="S56" s="3" t="str">
        <v>92</v>
      </c>
      <c r="T56" s="3">
        <v>4</v>
      </c>
      <c r="U56" s="3">
        <v>123</v>
      </c>
      <c r="V56" s="3">
        <v>80</v>
      </c>
      <c r="W56" s="3">
        <v>15</v>
      </c>
      <c r="X56" s="3">
        <v>176</v>
      </c>
      <c r="Y56" s="3">
        <v>32</v>
      </c>
      <c r="Z56" s="3">
        <v>0.443</v>
      </c>
      <c r="AA56" s="3">
        <v>34</v>
      </c>
      <c r="AB56" s="3" t="str">
        <v>neg</v>
      </c>
    </row>
    <row r="57" spans="3:28" x14ac:dyDescent="0.3">
      <c r="E57" s="3" t="str">
        <v>method</v>
      </c>
      <c r="S57" s="3" t="str">
        <v>93</v>
      </c>
      <c r="T57" s="3">
        <v>7</v>
      </c>
      <c r="U57" s="3">
        <v>81</v>
      </c>
      <c r="V57" s="3">
        <v>78</v>
      </c>
      <c r="W57" s="3">
        <v>40</v>
      </c>
      <c r="X57" s="3">
        <v>48</v>
      </c>
      <c r="Y57" s="3">
        <v>46.7</v>
      </c>
      <c r="Z57" s="3">
        <v>0.26100000000000001</v>
      </c>
      <c r="AA57" s="3">
        <v>42</v>
      </c>
      <c r="AB57" s="3" t="str">
        <v>neg</v>
      </c>
    </row>
    <row r="58" spans="3:28" x14ac:dyDescent="0.3">
      <c r="E58" s="3" t="str">
        <v>contrasts</v>
      </c>
      <c r="S58" s="3" t="str">
        <v>95</v>
      </c>
      <c r="T58" s="3">
        <v>2</v>
      </c>
      <c r="U58" s="3">
        <v>142</v>
      </c>
      <c r="V58" s="3">
        <v>82</v>
      </c>
      <c r="W58" s="3">
        <v>18</v>
      </c>
      <c r="X58" s="3">
        <v>64</v>
      </c>
      <c r="Y58" s="3">
        <v>24.7</v>
      </c>
      <c r="Z58" s="3">
        <v>0.76100000000000001</v>
      </c>
      <c r="AA58" s="3">
        <v>21</v>
      </c>
      <c r="AB58" s="3" t="str">
        <v>neg</v>
      </c>
    </row>
    <row r="59" spans="3:28" x14ac:dyDescent="0.3">
      <c r="E59" s="3" t="str">
        <v>xlevels</v>
      </c>
      <c r="S59" s="3" t="str">
        <v>96</v>
      </c>
      <c r="T59" s="3">
        <v>6</v>
      </c>
      <c r="U59" s="3">
        <v>144</v>
      </c>
      <c r="V59" s="3">
        <v>72</v>
      </c>
      <c r="W59" s="3">
        <v>27</v>
      </c>
      <c r="X59" s="3">
        <v>228</v>
      </c>
      <c r="Y59" s="3">
        <v>33.9</v>
      </c>
      <c r="Z59" s="3">
        <v>0.255</v>
      </c>
      <c r="AA59" s="3">
        <v>40</v>
      </c>
      <c r="AB59" s="3" t="str">
        <v>neg</v>
      </c>
    </row>
    <row r="60" spans="3:28" x14ac:dyDescent="0.3">
      <c r="E60" s="3"/>
      <c r="S60" s="3" t="str">
        <v>98</v>
      </c>
      <c r="T60" s="3">
        <v>1</v>
      </c>
      <c r="U60" s="3">
        <v>71</v>
      </c>
      <c r="V60" s="3">
        <v>48</v>
      </c>
      <c r="W60" s="3">
        <v>18</v>
      </c>
      <c r="X60" s="3">
        <v>76</v>
      </c>
      <c r="Y60" s="3">
        <v>20.399999999999999</v>
      </c>
      <c r="Z60" s="3">
        <v>0.32300000000000001</v>
      </c>
      <c r="AA60" s="3">
        <v>22</v>
      </c>
      <c r="AB60" s="3" t="str">
        <v>neg</v>
      </c>
    </row>
    <row r="61" spans="3:28" x14ac:dyDescent="0.3">
      <c r="S61" s="3" t="str">
        <v>99</v>
      </c>
      <c r="T61" s="3">
        <v>6</v>
      </c>
      <c r="U61" s="3">
        <v>93</v>
      </c>
      <c r="V61" s="3">
        <v>50</v>
      </c>
      <c r="W61" s="3">
        <v>30</v>
      </c>
      <c r="X61" s="3">
        <v>64</v>
      </c>
      <c r="Y61" s="3">
        <v>28.7</v>
      </c>
      <c r="Z61" s="3">
        <v>0.35599999999999998</v>
      </c>
      <c r="AA61" s="3">
        <v>23</v>
      </c>
      <c r="AB61" s="3" t="str">
        <v>neg</v>
      </c>
    </row>
    <row r="62" spans="3:28" x14ac:dyDescent="0.3">
      <c r="C62" t="s">
        <v>122</v>
      </c>
      <c r="E62" s="3" t="str" cm="1">
        <f t="array" ref="E62:I68">_xll.RScript.Evaluate(C62)</f>
        <v>Index</v>
      </c>
      <c r="F62" s="3" t="str">
        <v>Estimate</v>
      </c>
      <c r="G62" s="3" t="str">
        <v>Std. Error</v>
      </c>
      <c r="H62" s="3" t="str">
        <v>z value</v>
      </c>
      <c r="I62" s="3" t="str">
        <v>Pr(&gt;|z|)</v>
      </c>
      <c r="S62" s="3" t="str">
        <v>100</v>
      </c>
      <c r="T62" s="3">
        <v>1</v>
      </c>
      <c r="U62" s="3">
        <v>122</v>
      </c>
      <c r="V62" s="3">
        <v>90</v>
      </c>
      <c r="W62" s="3">
        <v>51</v>
      </c>
      <c r="X62" s="3">
        <v>220</v>
      </c>
      <c r="Y62" s="3">
        <v>49.7</v>
      </c>
      <c r="Z62" s="3">
        <v>0.32500000000000001</v>
      </c>
      <c r="AA62" s="3">
        <v>31</v>
      </c>
      <c r="AB62" s="3" t="str">
        <v>pos</v>
      </c>
    </row>
    <row r="63" spans="3:28" x14ac:dyDescent="0.3">
      <c r="E63" s="3" t="str">
        <v>(Intercept)</v>
      </c>
      <c r="F63" s="18">
        <v>-10.600117202440099</v>
      </c>
      <c r="G63" s="18">
        <v>1.408946829436029</v>
      </c>
      <c r="H63" s="18">
        <v>-7.5234330927044972</v>
      </c>
      <c r="I63" s="21">
        <v>5.3356310644158642E-14</v>
      </c>
      <c r="S63" s="3" t="str">
        <v>104</v>
      </c>
      <c r="T63" s="3">
        <v>1</v>
      </c>
      <c r="U63" s="3">
        <v>81</v>
      </c>
      <c r="V63" s="3">
        <v>72</v>
      </c>
      <c r="W63" s="3">
        <v>18</v>
      </c>
      <c r="X63" s="3">
        <v>40</v>
      </c>
      <c r="Y63" s="3">
        <v>26.6</v>
      </c>
      <c r="Z63" s="3">
        <v>0.28299999999999997</v>
      </c>
      <c r="AA63" s="3">
        <v>24</v>
      </c>
      <c r="AB63" s="3" t="str">
        <v>neg</v>
      </c>
    </row>
    <row r="64" spans="3:28" x14ac:dyDescent="0.3">
      <c r="E64" s="3" t="str">
        <v>pregnant</v>
      </c>
      <c r="F64" s="18">
        <v>0.15683997347152778</v>
      </c>
      <c r="G64" s="18">
        <v>4.7957424043593905E-2</v>
      </c>
      <c r="H64" s="18">
        <v>3.2704002894100039</v>
      </c>
      <c r="I64" s="21">
        <v>1.0739539592265336E-3</v>
      </c>
      <c r="S64" s="3" t="str">
        <v>106</v>
      </c>
      <c r="T64" s="3">
        <v>1</v>
      </c>
      <c r="U64" s="3">
        <v>126</v>
      </c>
      <c r="V64" s="3">
        <v>56</v>
      </c>
      <c r="W64" s="3">
        <v>29</v>
      </c>
      <c r="X64" s="3">
        <v>152</v>
      </c>
      <c r="Y64" s="3">
        <v>28.7</v>
      </c>
      <c r="Z64" s="3">
        <v>0.80100000000000005</v>
      </c>
      <c r="AA64" s="3">
        <v>21</v>
      </c>
      <c r="AB64" s="3" t="str">
        <v>neg</v>
      </c>
    </row>
    <row r="65" spans="3:28" x14ac:dyDescent="0.3">
      <c r="E65" s="3" t="str">
        <v>glucose</v>
      </c>
      <c r="F65" s="18">
        <v>3.9836211315387351E-2</v>
      </c>
      <c r="G65" s="18">
        <v>5.6083108799542883E-3</v>
      </c>
      <c r="H65" s="18">
        <v>7.1030676023637342</v>
      </c>
      <c r="I65" s="21">
        <v>1.2201768037027061E-12</v>
      </c>
      <c r="S65" s="3" t="str">
        <v>108</v>
      </c>
      <c r="T65" s="3">
        <v>4</v>
      </c>
      <c r="U65" s="3">
        <v>144</v>
      </c>
      <c r="V65" s="3">
        <v>58</v>
      </c>
      <c r="W65" s="3">
        <v>28</v>
      </c>
      <c r="X65" s="3">
        <v>140</v>
      </c>
      <c r="Y65" s="3">
        <v>29.5</v>
      </c>
      <c r="Z65" s="3">
        <v>0.28699999999999998</v>
      </c>
      <c r="AA65" s="3">
        <v>37</v>
      </c>
      <c r="AB65" s="3" t="str">
        <v>neg</v>
      </c>
    </row>
    <row r="66" spans="3:28" x14ac:dyDescent="0.3">
      <c r="E66" s="3" t="str">
        <v>pressure</v>
      </c>
      <c r="F66" s="18">
        <v>5.2179392790440244E-3</v>
      </c>
      <c r="G66" s="18">
        <v>1.3283707770001582E-2</v>
      </c>
      <c r="H66" s="18">
        <v>0.39280744272526275</v>
      </c>
      <c r="I66" s="21">
        <v>0.69446170714124622</v>
      </c>
      <c r="S66" s="3" t="str">
        <v>109</v>
      </c>
      <c r="T66" s="3">
        <v>3</v>
      </c>
      <c r="U66" s="3">
        <v>83</v>
      </c>
      <c r="V66" s="3">
        <v>58</v>
      </c>
      <c r="W66" s="3">
        <v>31</v>
      </c>
      <c r="X66" s="3">
        <v>18</v>
      </c>
      <c r="Y66" s="3">
        <v>34.299999999999997</v>
      </c>
      <c r="Z66" s="3">
        <v>0.33600000000000002</v>
      </c>
      <c r="AA66" s="3">
        <v>25</v>
      </c>
      <c r="AB66" s="3" t="str">
        <v>neg</v>
      </c>
    </row>
    <row r="67" spans="3:28" x14ac:dyDescent="0.3">
      <c r="E67" s="3" t="str">
        <v>mass</v>
      </c>
      <c r="F67" s="18">
        <v>9.3884879422896542E-2</v>
      </c>
      <c r="G67" s="18">
        <v>2.4981252562307876E-2</v>
      </c>
      <c r="H67" s="18">
        <v>3.7582134518167272</v>
      </c>
      <c r="I67" s="21">
        <v>1.7113086889971406E-4</v>
      </c>
      <c r="S67" s="3" t="str">
        <v>110</v>
      </c>
      <c r="T67" s="3">
        <v>0</v>
      </c>
      <c r="U67" s="3">
        <v>95</v>
      </c>
      <c r="V67" s="3">
        <v>85</v>
      </c>
      <c r="W67" s="3">
        <v>25</v>
      </c>
      <c r="X67" s="3">
        <v>36</v>
      </c>
      <c r="Y67" s="3">
        <v>37.4</v>
      </c>
      <c r="Z67" s="3">
        <v>0.247</v>
      </c>
      <c r="AA67" s="3">
        <v>24</v>
      </c>
      <c r="AB67" s="3" t="str">
        <v>pos</v>
      </c>
    </row>
    <row r="68" spans="3:28" x14ac:dyDescent="0.3">
      <c r="E68" s="3" t="str">
        <v>pedigree</v>
      </c>
      <c r="F68" s="18">
        <v>1.4380705837857004</v>
      </c>
      <c r="G68" s="18">
        <v>0.47693872305655466</v>
      </c>
      <c r="H68" s="18">
        <v>3.015210370358576</v>
      </c>
      <c r="I68" s="21">
        <v>2.5680107131107366E-3</v>
      </c>
      <c r="S68" s="3" t="str">
        <v>111</v>
      </c>
      <c r="T68" s="3">
        <v>3</v>
      </c>
      <c r="U68" s="3">
        <v>171</v>
      </c>
      <c r="V68" s="3">
        <v>72</v>
      </c>
      <c r="W68" s="3">
        <v>33</v>
      </c>
      <c r="X68" s="3">
        <v>135</v>
      </c>
      <c r="Y68" s="3">
        <v>33.299999999999997</v>
      </c>
      <c r="Z68" s="3">
        <v>0.19900000000000001</v>
      </c>
      <c r="AA68" s="3">
        <v>24</v>
      </c>
      <c r="AB68" s="3" t="str">
        <v>pos</v>
      </c>
    </row>
    <row r="69" spans="3:28" x14ac:dyDescent="0.3">
      <c r="S69" s="3" t="str">
        <v>112</v>
      </c>
      <c r="T69" s="3">
        <v>8</v>
      </c>
      <c r="U69" s="3">
        <v>155</v>
      </c>
      <c r="V69" s="3">
        <v>62</v>
      </c>
      <c r="W69" s="3">
        <v>26</v>
      </c>
      <c r="X69" s="3">
        <v>495</v>
      </c>
      <c r="Y69" s="3">
        <v>34</v>
      </c>
      <c r="Z69" s="3">
        <v>0.54300000000000004</v>
      </c>
      <c r="AA69" s="3">
        <v>46</v>
      </c>
      <c r="AB69" s="3" t="str">
        <v>pos</v>
      </c>
    </row>
    <row r="70" spans="3:28" x14ac:dyDescent="0.3">
      <c r="C70" t="s">
        <v>123</v>
      </c>
      <c r="S70" s="3" t="str">
        <v>113</v>
      </c>
      <c r="T70" s="3">
        <v>1</v>
      </c>
      <c r="U70" s="3">
        <v>89</v>
      </c>
      <c r="V70" s="3">
        <v>76</v>
      </c>
      <c r="W70" s="3">
        <v>34</v>
      </c>
      <c r="X70" s="3">
        <v>37</v>
      </c>
      <c r="Y70" s="3">
        <v>31.2</v>
      </c>
      <c r="Z70" s="3">
        <v>0.192</v>
      </c>
      <c r="AA70" s="3">
        <v>23</v>
      </c>
      <c r="AB70" s="3" t="str">
        <v>neg</v>
      </c>
    </row>
    <row r="71" spans="3:28" x14ac:dyDescent="0.3">
      <c r="C71" t="s">
        <v>124</v>
      </c>
      <c r="E71" t="str" cm="1">
        <f t="array" ref="E71">_xll.RScript.Evaluate(C71)</f>
        <v>probabilities</v>
      </c>
      <c r="S71" s="3" t="str">
        <v>115</v>
      </c>
      <c r="T71" s="3">
        <v>7</v>
      </c>
      <c r="U71" s="3">
        <v>160</v>
      </c>
      <c r="V71" s="3">
        <v>54</v>
      </c>
      <c r="W71" s="3">
        <v>32</v>
      </c>
      <c r="X71" s="3">
        <v>175</v>
      </c>
      <c r="Y71" s="3">
        <v>30.5</v>
      </c>
      <c r="Z71" s="3">
        <v>0.58799999999999997</v>
      </c>
      <c r="AA71" s="3">
        <v>39</v>
      </c>
      <c r="AB71" s="3" t="str">
        <v>pos</v>
      </c>
    </row>
    <row r="72" spans="3:28" x14ac:dyDescent="0.3">
      <c r="C72" t="s">
        <v>125</v>
      </c>
      <c r="E72" s="3" t="str" cm="1">
        <f t="array" ref="E72:F78">_xll.RScript.Evaluate(C72)</f>
        <v>Index</v>
      </c>
      <c r="F72" s="3" t="str">
        <v>head(probabilities)</v>
      </c>
      <c r="S72" s="3" t="str">
        <v>120</v>
      </c>
      <c r="T72" s="3">
        <v>4</v>
      </c>
      <c r="U72" s="3">
        <v>99</v>
      </c>
      <c r="V72" s="3">
        <v>76</v>
      </c>
      <c r="W72" s="3">
        <v>15</v>
      </c>
      <c r="X72" s="3">
        <v>51</v>
      </c>
      <c r="Y72" s="3">
        <v>23.2</v>
      </c>
      <c r="Z72" s="3">
        <v>0.223</v>
      </c>
      <c r="AA72" s="3">
        <v>21</v>
      </c>
      <c r="AB72" s="3" t="str">
        <v>neg</v>
      </c>
    </row>
    <row r="73" spans="3:28" x14ac:dyDescent="0.3">
      <c r="E73" s="3" t="str">
        <v>19</v>
      </c>
      <c r="F73" s="18">
        <v>0.13526034414565696</v>
      </c>
      <c r="S73" s="3" t="str">
        <v>121</v>
      </c>
      <c r="T73" s="3">
        <v>0</v>
      </c>
      <c r="U73" s="3">
        <v>162</v>
      </c>
      <c r="V73" s="3">
        <v>76</v>
      </c>
      <c r="W73" s="3">
        <v>56</v>
      </c>
      <c r="X73" s="3">
        <v>100</v>
      </c>
      <c r="Y73" s="3">
        <v>53.2</v>
      </c>
      <c r="Z73" s="3">
        <v>0.75900000000000001</v>
      </c>
      <c r="AA73" s="3">
        <v>25</v>
      </c>
      <c r="AB73" s="3" t="str">
        <v>pos</v>
      </c>
    </row>
    <row r="74" spans="3:28" x14ac:dyDescent="0.3">
      <c r="E74" s="3" t="str">
        <v>21</v>
      </c>
      <c r="F74" s="18">
        <v>0.51275259681230756</v>
      </c>
      <c r="S74" s="3" t="str">
        <v>123</v>
      </c>
      <c r="T74" s="3">
        <v>2</v>
      </c>
      <c r="U74" s="3">
        <v>107</v>
      </c>
      <c r="V74" s="3">
        <v>74</v>
      </c>
      <c r="W74" s="3">
        <v>30</v>
      </c>
      <c r="X74" s="3">
        <v>100</v>
      </c>
      <c r="Y74" s="3">
        <v>33.6</v>
      </c>
      <c r="Z74" s="3">
        <v>0.40400000000000003</v>
      </c>
      <c r="AA74" s="3">
        <v>23</v>
      </c>
      <c r="AB74" s="3" t="str">
        <v>neg</v>
      </c>
    </row>
    <row r="75" spans="3:28" x14ac:dyDescent="0.3">
      <c r="E75" s="3" t="str">
        <v>32</v>
      </c>
      <c r="F75" s="18">
        <v>0.67953762907153681</v>
      </c>
      <c r="S75" s="3" t="str">
        <v>126</v>
      </c>
      <c r="T75" s="3">
        <v>1</v>
      </c>
      <c r="U75" s="3">
        <v>88</v>
      </c>
      <c r="V75" s="3">
        <v>30</v>
      </c>
      <c r="W75" s="3">
        <v>42</v>
      </c>
      <c r="X75" s="3">
        <v>99</v>
      </c>
      <c r="Y75" s="3">
        <v>55</v>
      </c>
      <c r="Z75" s="3">
        <v>0.496</v>
      </c>
      <c r="AA75" s="3">
        <v>26</v>
      </c>
      <c r="AB75" s="3" t="str">
        <v>pos</v>
      </c>
    </row>
    <row r="76" spans="3:28" x14ac:dyDescent="0.3">
      <c r="E76" s="3" t="str">
        <v>55</v>
      </c>
      <c r="F76" s="18">
        <v>0.75174081393915304</v>
      </c>
      <c r="S76" s="3" t="str">
        <v>127</v>
      </c>
      <c r="T76" s="3">
        <v>3</v>
      </c>
      <c r="U76" s="3">
        <v>120</v>
      </c>
      <c r="V76" s="3">
        <v>70</v>
      </c>
      <c r="W76" s="3">
        <v>30</v>
      </c>
      <c r="X76" s="3">
        <v>135</v>
      </c>
      <c r="Y76" s="3">
        <v>42.9</v>
      </c>
      <c r="Z76" s="3">
        <v>0.45200000000000001</v>
      </c>
      <c r="AA76" s="3">
        <v>30</v>
      </c>
      <c r="AB76" s="3" t="str">
        <v>neg</v>
      </c>
    </row>
    <row r="77" spans="3:28" x14ac:dyDescent="0.3">
      <c r="E77" s="3" t="str">
        <v>64</v>
      </c>
      <c r="F77" s="18">
        <v>0.27348671819301323</v>
      </c>
      <c r="S77" s="3" t="str">
        <v>128</v>
      </c>
      <c r="T77" s="3">
        <v>1</v>
      </c>
      <c r="U77" s="3">
        <v>118</v>
      </c>
      <c r="V77" s="3">
        <v>58</v>
      </c>
      <c r="W77" s="3">
        <v>36</v>
      </c>
      <c r="X77" s="3">
        <v>94</v>
      </c>
      <c r="Y77" s="3">
        <v>33.299999999999997</v>
      </c>
      <c r="Z77" s="3">
        <v>0.26100000000000001</v>
      </c>
      <c r="AA77" s="3">
        <v>23</v>
      </c>
      <c r="AB77" s="3" t="str">
        <v>neg</v>
      </c>
    </row>
    <row r="78" spans="3:28" x14ac:dyDescent="0.3">
      <c r="E78" s="3" t="str">
        <v>71</v>
      </c>
      <c r="F78" s="18">
        <v>0.16481737064777113</v>
      </c>
      <c r="S78" s="3" t="str">
        <v>129</v>
      </c>
      <c r="T78" s="3">
        <v>1</v>
      </c>
      <c r="U78" s="3">
        <v>117</v>
      </c>
      <c r="V78" s="3">
        <v>88</v>
      </c>
      <c r="W78" s="3">
        <v>24</v>
      </c>
      <c r="X78" s="3">
        <v>145</v>
      </c>
      <c r="Y78" s="3">
        <v>34.5</v>
      </c>
      <c r="Z78" s="3">
        <v>0.40300000000000002</v>
      </c>
      <c r="AA78" s="3">
        <v>40</v>
      </c>
      <c r="AB78" s="3" t="str">
        <v>pos</v>
      </c>
    </row>
    <row r="79" spans="3:28" x14ac:dyDescent="0.3">
      <c r="S79" s="3" t="str">
        <v>131</v>
      </c>
      <c r="T79" s="3">
        <v>4</v>
      </c>
      <c r="U79" s="3">
        <v>173</v>
      </c>
      <c r="V79" s="3">
        <v>70</v>
      </c>
      <c r="W79" s="3">
        <v>14</v>
      </c>
      <c r="X79" s="3">
        <v>168</v>
      </c>
      <c r="Y79" s="3">
        <v>29.7</v>
      </c>
      <c r="Z79" s="3">
        <v>0.36099999999999999</v>
      </c>
      <c r="AA79" s="3">
        <v>33</v>
      </c>
      <c r="AB79" s="3" t="str">
        <v>pos</v>
      </c>
    </row>
    <row r="80" spans="3:28" x14ac:dyDescent="0.3">
      <c r="C80" t="s">
        <v>126</v>
      </c>
      <c r="S80" s="3" t="str">
        <v>133</v>
      </c>
      <c r="T80" s="3">
        <v>3</v>
      </c>
      <c r="U80" s="3">
        <v>170</v>
      </c>
      <c r="V80" s="3">
        <v>64</v>
      </c>
      <c r="W80" s="3">
        <v>37</v>
      </c>
      <c r="X80" s="3">
        <v>225</v>
      </c>
      <c r="Y80" s="3">
        <v>34.5</v>
      </c>
      <c r="Z80" s="3">
        <v>0.35599999999999998</v>
      </c>
      <c r="AA80" s="3">
        <v>30</v>
      </c>
      <c r="AB80" s="3" t="str">
        <v>pos</v>
      </c>
    </row>
    <row r="81" spans="3:28" x14ac:dyDescent="0.3">
      <c r="C81" t="s">
        <v>127</v>
      </c>
      <c r="E81" t="str" cm="1">
        <f t="array" ref="E81">_xll.RScript.Evaluate(C81)</f>
        <v>predicted.classes</v>
      </c>
      <c r="S81" s="3" t="str">
        <v>135</v>
      </c>
      <c r="T81" s="3">
        <v>2</v>
      </c>
      <c r="U81" s="3">
        <v>96</v>
      </c>
      <c r="V81" s="3">
        <v>68</v>
      </c>
      <c r="W81" s="3">
        <v>13</v>
      </c>
      <c r="X81" s="3">
        <v>49</v>
      </c>
      <c r="Y81" s="3">
        <v>21.1</v>
      </c>
      <c r="Z81" s="3">
        <v>0.64700000000000002</v>
      </c>
      <c r="AA81" s="3">
        <v>26</v>
      </c>
      <c r="AB81" s="3" t="str">
        <v>neg</v>
      </c>
    </row>
    <row r="82" spans="3:28" x14ac:dyDescent="0.3">
      <c r="C82" t="s">
        <v>128</v>
      </c>
      <c r="E82" s="3" t="str" cm="1">
        <f t="array" ref="E82:F88">_xll.RScript.Evaluate(C82)</f>
        <v>Index</v>
      </c>
      <c r="F82" s="3" t="str">
        <v>head(predicted.classes)</v>
      </c>
      <c r="S82" s="3" t="str">
        <v>136</v>
      </c>
      <c r="T82" s="3">
        <v>2</v>
      </c>
      <c r="U82" s="3">
        <v>125</v>
      </c>
      <c r="V82" s="3">
        <v>60</v>
      </c>
      <c r="W82" s="3">
        <v>20</v>
      </c>
      <c r="X82" s="3">
        <v>140</v>
      </c>
      <c r="Y82" s="3">
        <v>33.799999999999997</v>
      </c>
      <c r="Z82" s="3">
        <v>8.7999999999999995E-2</v>
      </c>
      <c r="AA82" s="3">
        <v>31</v>
      </c>
      <c r="AB82" s="3" t="str">
        <v>neg</v>
      </c>
    </row>
    <row r="83" spans="3:28" x14ac:dyDescent="0.3">
      <c r="E83" s="3" t="str">
        <v>19</v>
      </c>
      <c r="F83" s="3" t="str">
        <v>neg</v>
      </c>
      <c r="S83" s="3" t="str">
        <v>137</v>
      </c>
      <c r="T83" s="3">
        <v>0</v>
      </c>
      <c r="U83" s="3">
        <v>100</v>
      </c>
      <c r="V83" s="3">
        <v>70</v>
      </c>
      <c r="W83" s="3">
        <v>26</v>
      </c>
      <c r="X83" s="3">
        <v>50</v>
      </c>
      <c r="Y83" s="3">
        <v>30.8</v>
      </c>
      <c r="Z83" s="3">
        <v>0.59699999999999998</v>
      </c>
      <c r="AA83" s="3">
        <v>21</v>
      </c>
      <c r="AB83" s="3" t="str">
        <v>neg</v>
      </c>
    </row>
    <row r="84" spans="3:28" x14ac:dyDescent="0.3">
      <c r="E84" s="3" t="str">
        <v>21</v>
      </c>
      <c r="F84" s="3" t="str">
        <v>pos</v>
      </c>
      <c r="S84" s="3" t="str">
        <v>138</v>
      </c>
      <c r="T84" s="3">
        <v>0</v>
      </c>
      <c r="U84" s="3">
        <v>93</v>
      </c>
      <c r="V84" s="3">
        <v>60</v>
      </c>
      <c r="W84" s="3">
        <v>25</v>
      </c>
      <c r="X84" s="3">
        <v>92</v>
      </c>
      <c r="Y84" s="3">
        <v>28.7</v>
      </c>
      <c r="Z84" s="3">
        <v>0.53200000000000003</v>
      </c>
      <c r="AA84" s="3">
        <v>22</v>
      </c>
      <c r="AB84" s="3" t="str">
        <v>neg</v>
      </c>
    </row>
    <row r="85" spans="3:28" x14ac:dyDescent="0.3">
      <c r="E85" s="3" t="str">
        <v>32</v>
      </c>
      <c r="F85" s="3" t="str">
        <v>pos</v>
      </c>
      <c r="S85" s="3" t="str">
        <v>140</v>
      </c>
      <c r="T85" s="3">
        <v>5</v>
      </c>
      <c r="U85" s="3">
        <v>105</v>
      </c>
      <c r="V85" s="3">
        <v>72</v>
      </c>
      <c r="W85" s="3">
        <v>29</v>
      </c>
      <c r="X85" s="3">
        <v>325</v>
      </c>
      <c r="Y85" s="3">
        <v>36.9</v>
      </c>
      <c r="Z85" s="3">
        <v>0.159</v>
      </c>
      <c r="AA85" s="3">
        <v>28</v>
      </c>
      <c r="AB85" s="3" t="str">
        <v>neg</v>
      </c>
    </row>
    <row r="86" spans="3:28" x14ac:dyDescent="0.3">
      <c r="E86" s="3" t="str">
        <v>55</v>
      </c>
      <c r="F86" s="3" t="str">
        <v>pos</v>
      </c>
      <c r="S86" s="3" t="str">
        <v>143</v>
      </c>
      <c r="T86" s="3">
        <v>2</v>
      </c>
      <c r="U86" s="3">
        <v>108</v>
      </c>
      <c r="V86" s="3">
        <v>52</v>
      </c>
      <c r="W86" s="3">
        <v>26</v>
      </c>
      <c r="X86" s="3">
        <v>63</v>
      </c>
      <c r="Y86" s="3">
        <v>32.5</v>
      </c>
      <c r="Z86" s="3">
        <v>0.318</v>
      </c>
      <c r="AA86" s="3">
        <v>22</v>
      </c>
      <c r="AB86" s="3" t="str">
        <v>neg</v>
      </c>
    </row>
    <row r="87" spans="3:28" x14ac:dyDescent="0.3">
      <c r="E87" s="3" t="str">
        <v>64</v>
      </c>
      <c r="F87" s="3" t="str">
        <v>neg</v>
      </c>
      <c r="S87" s="3" t="str">
        <v>145</v>
      </c>
      <c r="T87" s="3">
        <v>4</v>
      </c>
      <c r="U87" s="3">
        <v>154</v>
      </c>
      <c r="V87" s="3">
        <v>62</v>
      </c>
      <c r="W87" s="3">
        <v>31</v>
      </c>
      <c r="X87" s="3">
        <v>284</v>
      </c>
      <c r="Y87" s="3">
        <v>32.799999999999997</v>
      </c>
      <c r="Z87" s="3">
        <v>0.23699999999999999</v>
      </c>
      <c r="AA87" s="3">
        <v>23</v>
      </c>
      <c r="AB87" s="3" t="str">
        <v>neg</v>
      </c>
    </row>
    <row r="88" spans="3:28" x14ac:dyDescent="0.3">
      <c r="E88" s="3" t="str">
        <v>71</v>
      </c>
      <c r="F88" s="3" t="str">
        <v>neg</v>
      </c>
      <c r="S88" s="3" t="str">
        <v>148</v>
      </c>
      <c r="T88" s="3">
        <v>2</v>
      </c>
      <c r="U88" s="3">
        <v>106</v>
      </c>
      <c r="V88" s="3">
        <v>64</v>
      </c>
      <c r="W88" s="3">
        <v>35</v>
      </c>
      <c r="X88" s="3">
        <v>119</v>
      </c>
      <c r="Y88" s="3">
        <v>30.5</v>
      </c>
      <c r="Z88" s="3">
        <v>1.4</v>
      </c>
      <c r="AA88" s="3">
        <v>34</v>
      </c>
      <c r="AB88" s="3" t="str">
        <v>neg</v>
      </c>
    </row>
    <row r="89" spans="3:28" x14ac:dyDescent="0.3">
      <c r="S89" s="3" t="str">
        <v>151</v>
      </c>
      <c r="T89" s="3">
        <v>1</v>
      </c>
      <c r="U89" s="3">
        <v>136</v>
      </c>
      <c r="V89" s="3">
        <v>74</v>
      </c>
      <c r="W89" s="3">
        <v>50</v>
      </c>
      <c r="X89" s="3">
        <v>204</v>
      </c>
      <c r="Y89" s="3">
        <v>37.4</v>
      </c>
      <c r="Z89" s="3">
        <v>0.39900000000000002</v>
      </c>
      <c r="AA89" s="3">
        <v>24</v>
      </c>
      <c r="AB89" s="3" t="str">
        <v>neg</v>
      </c>
    </row>
    <row r="90" spans="3:28" x14ac:dyDescent="0.3">
      <c r="S90" s="3" t="str">
        <v>153</v>
      </c>
      <c r="T90" s="3">
        <v>9</v>
      </c>
      <c r="U90" s="3">
        <v>156</v>
      </c>
      <c r="V90" s="3">
        <v>86</v>
      </c>
      <c r="W90" s="3">
        <v>28</v>
      </c>
      <c r="X90" s="3">
        <v>155</v>
      </c>
      <c r="Y90" s="3">
        <v>34.299999999999997</v>
      </c>
      <c r="Z90" s="3">
        <v>1.1890000000000001</v>
      </c>
      <c r="AA90" s="3">
        <v>42</v>
      </c>
      <c r="AB90" s="3" t="str">
        <v>pos</v>
      </c>
    </row>
    <row r="91" spans="3:28" x14ac:dyDescent="0.3">
      <c r="S91" s="3" t="str">
        <v>154</v>
      </c>
      <c r="T91" s="3">
        <v>1</v>
      </c>
      <c r="U91" s="3">
        <v>153</v>
      </c>
      <c r="V91" s="3">
        <v>82</v>
      </c>
      <c r="W91" s="3">
        <v>42</v>
      </c>
      <c r="X91" s="3">
        <v>485</v>
      </c>
      <c r="Y91" s="3">
        <v>40.6</v>
      </c>
      <c r="Z91" s="3">
        <v>0.68700000000000006</v>
      </c>
      <c r="AA91" s="3">
        <v>23</v>
      </c>
      <c r="AB91" s="3" t="str">
        <v>neg</v>
      </c>
    </row>
    <row r="92" spans="3:28" x14ac:dyDescent="0.3">
      <c r="S92" s="3" t="str">
        <v>157</v>
      </c>
      <c r="T92" s="3">
        <v>2</v>
      </c>
      <c r="U92" s="3">
        <v>99</v>
      </c>
      <c r="V92" s="3">
        <v>52</v>
      </c>
      <c r="W92" s="3">
        <v>15</v>
      </c>
      <c r="X92" s="3">
        <v>94</v>
      </c>
      <c r="Y92" s="3">
        <v>24.6</v>
      </c>
      <c r="Z92" s="3">
        <v>0.63700000000000001</v>
      </c>
      <c r="AA92" s="3">
        <v>21</v>
      </c>
      <c r="AB92" s="3" t="str">
        <v>neg</v>
      </c>
    </row>
    <row r="93" spans="3:28" x14ac:dyDescent="0.3">
      <c r="S93" s="3" t="str">
        <v>158</v>
      </c>
      <c r="T93" s="3">
        <v>1</v>
      </c>
      <c r="U93" s="3">
        <v>109</v>
      </c>
      <c r="V93" s="3">
        <v>56</v>
      </c>
      <c r="W93" s="3">
        <v>21</v>
      </c>
      <c r="X93" s="3">
        <v>135</v>
      </c>
      <c r="Y93" s="3">
        <v>25.2</v>
      </c>
      <c r="Z93" s="3">
        <v>0.83299999999999996</v>
      </c>
      <c r="AA93" s="3">
        <v>23</v>
      </c>
      <c r="AB93" s="3" t="str">
        <v>neg</v>
      </c>
    </row>
    <row r="94" spans="3:28" x14ac:dyDescent="0.3">
      <c r="S94" s="3" t="str">
        <v>159</v>
      </c>
      <c r="T94" s="3">
        <v>2</v>
      </c>
      <c r="U94" s="3">
        <v>88</v>
      </c>
      <c r="V94" s="3">
        <v>74</v>
      </c>
      <c r="W94" s="3">
        <v>19</v>
      </c>
      <c r="X94" s="3">
        <v>53</v>
      </c>
      <c r="Y94" s="3">
        <v>29</v>
      </c>
      <c r="Z94" s="3">
        <v>0.22900000000000001</v>
      </c>
      <c r="AA94" s="3">
        <v>22</v>
      </c>
      <c r="AB94" s="3" t="str">
        <v>neg</v>
      </c>
    </row>
    <row r="95" spans="3:28" x14ac:dyDescent="0.3">
      <c r="S95" s="3" t="str">
        <v>160</v>
      </c>
      <c r="T95" s="3">
        <v>17</v>
      </c>
      <c r="U95" s="3">
        <v>163</v>
      </c>
      <c r="V95" s="3">
        <v>72</v>
      </c>
      <c r="W95" s="3">
        <v>41</v>
      </c>
      <c r="X95" s="3">
        <v>114</v>
      </c>
      <c r="Y95" s="3">
        <v>40.9</v>
      </c>
      <c r="Z95" s="3">
        <v>0.81699999999999995</v>
      </c>
      <c r="AA95" s="3">
        <v>47</v>
      </c>
      <c r="AB95" s="3" t="str">
        <v>pos</v>
      </c>
    </row>
    <row r="96" spans="3:28" x14ac:dyDescent="0.3">
      <c r="S96" s="3" t="str">
        <v>162</v>
      </c>
      <c r="T96" s="3">
        <v>7</v>
      </c>
      <c r="U96" s="3">
        <v>102</v>
      </c>
      <c r="V96" s="3">
        <v>74</v>
      </c>
      <c r="W96" s="3">
        <v>40</v>
      </c>
      <c r="X96" s="3">
        <v>105</v>
      </c>
      <c r="Y96" s="3">
        <v>37.200000000000003</v>
      </c>
      <c r="Z96" s="3">
        <v>0.20399999999999999</v>
      </c>
      <c r="AA96" s="3">
        <v>45</v>
      </c>
      <c r="AB96" s="3" t="str">
        <v>neg</v>
      </c>
    </row>
    <row r="97" spans="19:28" x14ac:dyDescent="0.3">
      <c r="S97" s="3" t="str">
        <v>163</v>
      </c>
      <c r="T97" s="3">
        <v>0</v>
      </c>
      <c r="U97" s="3">
        <v>114</v>
      </c>
      <c r="V97" s="3">
        <v>80</v>
      </c>
      <c r="W97" s="3">
        <v>34</v>
      </c>
      <c r="X97" s="3">
        <v>285</v>
      </c>
      <c r="Y97" s="3">
        <v>44.2</v>
      </c>
      <c r="Z97" s="3">
        <v>0.16700000000000001</v>
      </c>
      <c r="AA97" s="3">
        <v>27</v>
      </c>
      <c r="AB97" s="3" t="str">
        <v>neg</v>
      </c>
    </row>
    <row r="98" spans="19:28" x14ac:dyDescent="0.3">
      <c r="S98" s="3" t="str">
        <v>166</v>
      </c>
      <c r="T98" s="3">
        <v>6</v>
      </c>
      <c r="U98" s="3">
        <v>104</v>
      </c>
      <c r="V98" s="3">
        <v>74</v>
      </c>
      <c r="W98" s="3">
        <v>18</v>
      </c>
      <c r="X98" s="3">
        <v>156</v>
      </c>
      <c r="Y98" s="3">
        <v>29.9</v>
      </c>
      <c r="Z98" s="3">
        <v>0.72199999999999998</v>
      </c>
      <c r="AA98" s="3">
        <v>41</v>
      </c>
      <c r="AB98" s="3" t="str">
        <v>pos</v>
      </c>
    </row>
    <row r="99" spans="19:28" x14ac:dyDescent="0.3">
      <c r="S99" s="3" t="str">
        <v>170</v>
      </c>
      <c r="T99" s="3">
        <v>3</v>
      </c>
      <c r="U99" s="3">
        <v>111</v>
      </c>
      <c r="V99" s="3">
        <v>90</v>
      </c>
      <c r="W99" s="3">
        <v>12</v>
      </c>
      <c r="X99" s="3">
        <v>78</v>
      </c>
      <c r="Y99" s="3">
        <v>28.4</v>
      </c>
      <c r="Z99" s="3">
        <v>0.495</v>
      </c>
      <c r="AA99" s="3">
        <v>29</v>
      </c>
      <c r="AB99" s="3" t="str">
        <v>neg</v>
      </c>
    </row>
    <row r="100" spans="19:28" x14ac:dyDescent="0.3">
      <c r="S100" s="3" t="str">
        <v>172</v>
      </c>
      <c r="T100" s="3">
        <v>6</v>
      </c>
      <c r="U100" s="3">
        <v>134</v>
      </c>
      <c r="V100" s="3">
        <v>70</v>
      </c>
      <c r="W100" s="3">
        <v>23</v>
      </c>
      <c r="X100" s="3">
        <v>130</v>
      </c>
      <c r="Y100" s="3">
        <v>35.4</v>
      </c>
      <c r="Z100" s="3">
        <v>0.54200000000000004</v>
      </c>
      <c r="AA100" s="3">
        <v>29</v>
      </c>
      <c r="AB100" s="3" t="str">
        <v>pos</v>
      </c>
    </row>
    <row r="101" spans="19:28" x14ac:dyDescent="0.3">
      <c r="S101" s="3" t="str">
        <v>174</v>
      </c>
      <c r="T101" s="3">
        <v>1</v>
      </c>
      <c r="U101" s="3">
        <v>79</v>
      </c>
      <c r="V101" s="3">
        <v>60</v>
      </c>
      <c r="W101" s="3">
        <v>42</v>
      </c>
      <c r="X101" s="3">
        <v>48</v>
      </c>
      <c r="Y101" s="3">
        <v>43.5</v>
      </c>
      <c r="Z101" s="3">
        <v>0.67800000000000005</v>
      </c>
      <c r="AA101" s="3">
        <v>23</v>
      </c>
      <c r="AB101" s="3" t="str">
        <v>neg</v>
      </c>
    </row>
    <row r="102" spans="19:28" x14ac:dyDescent="0.3">
      <c r="S102" s="3" t="str">
        <v>175</v>
      </c>
      <c r="T102" s="3">
        <v>2</v>
      </c>
      <c r="U102" s="3">
        <v>75</v>
      </c>
      <c r="V102" s="3">
        <v>64</v>
      </c>
      <c r="W102" s="3">
        <v>24</v>
      </c>
      <c r="X102" s="3">
        <v>55</v>
      </c>
      <c r="Y102" s="3">
        <v>29.7</v>
      </c>
      <c r="Z102" s="3">
        <v>0.37</v>
      </c>
      <c r="AA102" s="3">
        <v>33</v>
      </c>
      <c r="AB102" s="3" t="str">
        <v>neg</v>
      </c>
    </row>
    <row r="103" spans="19:28" x14ac:dyDescent="0.3">
      <c r="S103" s="3" t="str">
        <v>176</v>
      </c>
      <c r="T103" s="3">
        <v>8</v>
      </c>
      <c r="U103" s="3">
        <v>179</v>
      </c>
      <c r="V103" s="3">
        <v>72</v>
      </c>
      <c r="W103" s="3">
        <v>42</v>
      </c>
      <c r="X103" s="3">
        <v>130</v>
      </c>
      <c r="Y103" s="3">
        <v>32.700000000000003</v>
      </c>
      <c r="Z103" s="3">
        <v>0.71899999999999997</v>
      </c>
      <c r="AA103" s="3">
        <v>36</v>
      </c>
      <c r="AB103" s="3" t="str">
        <v>pos</v>
      </c>
    </row>
    <row r="104" spans="19:28" x14ac:dyDescent="0.3">
      <c r="S104" s="3" t="str">
        <v>178</v>
      </c>
      <c r="T104" s="3">
        <v>0</v>
      </c>
      <c r="U104" s="3">
        <v>129</v>
      </c>
      <c r="V104" s="3">
        <v>110</v>
      </c>
      <c r="W104" s="3">
        <v>46</v>
      </c>
      <c r="X104" s="3">
        <v>130</v>
      </c>
      <c r="Y104" s="3">
        <v>67.099999999999994</v>
      </c>
      <c r="Z104" s="3">
        <v>0.31900000000000001</v>
      </c>
      <c r="AA104" s="3">
        <v>26</v>
      </c>
      <c r="AB104" s="3" t="str">
        <v>pos</v>
      </c>
    </row>
    <row r="105" spans="19:28" x14ac:dyDescent="0.3">
      <c r="S105" s="3" t="str">
        <v>182</v>
      </c>
      <c r="T105" s="3">
        <v>0</v>
      </c>
      <c r="U105" s="3">
        <v>119</v>
      </c>
      <c r="V105" s="3">
        <v>64</v>
      </c>
      <c r="W105" s="3">
        <v>18</v>
      </c>
      <c r="X105" s="3">
        <v>92</v>
      </c>
      <c r="Y105" s="3">
        <v>34.9</v>
      </c>
      <c r="Z105" s="3">
        <v>0.72499999999999998</v>
      </c>
      <c r="AA105" s="3">
        <v>23</v>
      </c>
      <c r="AB105" s="3" t="str">
        <v>neg</v>
      </c>
    </row>
    <row r="106" spans="19:28" x14ac:dyDescent="0.3">
      <c r="S106" s="3" t="str">
        <v>187</v>
      </c>
      <c r="T106" s="3">
        <v>8</v>
      </c>
      <c r="U106" s="3">
        <v>181</v>
      </c>
      <c r="V106" s="3">
        <v>68</v>
      </c>
      <c r="W106" s="3">
        <v>36</v>
      </c>
      <c r="X106" s="3">
        <v>495</v>
      </c>
      <c r="Y106" s="3">
        <v>30.1</v>
      </c>
      <c r="Z106" s="3">
        <v>0.61499999999999999</v>
      </c>
      <c r="AA106" s="3">
        <v>60</v>
      </c>
      <c r="AB106" s="3" t="str">
        <v>pos</v>
      </c>
    </row>
    <row r="107" spans="19:28" x14ac:dyDescent="0.3">
      <c r="S107" s="3" t="str">
        <v>188</v>
      </c>
      <c r="T107" s="3">
        <v>1</v>
      </c>
      <c r="U107" s="3">
        <v>128</v>
      </c>
      <c r="V107" s="3">
        <v>98</v>
      </c>
      <c r="W107" s="3">
        <v>41</v>
      </c>
      <c r="X107" s="3">
        <v>58</v>
      </c>
      <c r="Y107" s="3">
        <v>32</v>
      </c>
      <c r="Z107" s="3">
        <v>1.321</v>
      </c>
      <c r="AA107" s="3">
        <v>33</v>
      </c>
      <c r="AB107" s="3" t="str">
        <v>pos</v>
      </c>
    </row>
    <row r="108" spans="19:28" x14ac:dyDescent="0.3">
      <c r="S108" s="3" t="str">
        <v>189</v>
      </c>
      <c r="T108" s="3">
        <v>8</v>
      </c>
      <c r="U108" s="3">
        <v>109</v>
      </c>
      <c r="V108" s="3">
        <v>76</v>
      </c>
      <c r="W108" s="3">
        <v>39</v>
      </c>
      <c r="X108" s="3">
        <v>114</v>
      </c>
      <c r="Y108" s="3">
        <v>27.9</v>
      </c>
      <c r="Z108" s="3">
        <v>0.64</v>
      </c>
      <c r="AA108" s="3">
        <v>31</v>
      </c>
      <c r="AB108" s="3" t="str">
        <v>pos</v>
      </c>
    </row>
    <row r="109" spans="19:28" x14ac:dyDescent="0.3">
      <c r="S109" s="3" t="str">
        <v>190</v>
      </c>
      <c r="T109" s="3">
        <v>5</v>
      </c>
      <c r="U109" s="3">
        <v>139</v>
      </c>
      <c r="V109" s="3">
        <v>80</v>
      </c>
      <c r="W109" s="3">
        <v>35</v>
      </c>
      <c r="X109" s="3">
        <v>160</v>
      </c>
      <c r="Y109" s="3">
        <v>31.6</v>
      </c>
      <c r="Z109" s="3">
        <v>0.36099999999999999</v>
      </c>
      <c r="AA109" s="3">
        <v>25</v>
      </c>
      <c r="AB109" s="3" t="str">
        <v>pos</v>
      </c>
    </row>
    <row r="110" spans="19:28" x14ac:dyDescent="0.3">
      <c r="S110" s="3" t="str">
        <v>192</v>
      </c>
      <c r="T110" s="3">
        <v>9</v>
      </c>
      <c r="U110" s="3">
        <v>123</v>
      </c>
      <c r="V110" s="3">
        <v>70</v>
      </c>
      <c r="W110" s="3">
        <v>44</v>
      </c>
      <c r="X110" s="3">
        <v>94</v>
      </c>
      <c r="Y110" s="3">
        <v>33.1</v>
      </c>
      <c r="Z110" s="3">
        <v>0.374</v>
      </c>
      <c r="AA110" s="3">
        <v>40</v>
      </c>
      <c r="AB110" s="3" t="str">
        <v>neg</v>
      </c>
    </row>
    <row r="111" spans="19:28" x14ac:dyDescent="0.3">
      <c r="S111" s="3" t="str">
        <v>196</v>
      </c>
      <c r="T111" s="3">
        <v>5</v>
      </c>
      <c r="U111" s="3">
        <v>158</v>
      </c>
      <c r="V111" s="3">
        <v>84</v>
      </c>
      <c r="W111" s="3">
        <v>41</v>
      </c>
      <c r="X111" s="3">
        <v>210</v>
      </c>
      <c r="Y111" s="3">
        <v>39.4</v>
      </c>
      <c r="Z111" s="3">
        <v>0.39500000000000002</v>
      </c>
      <c r="AA111" s="3">
        <v>29</v>
      </c>
      <c r="AB111" s="3" t="str">
        <v>pos</v>
      </c>
    </row>
    <row r="112" spans="19:28" x14ac:dyDescent="0.3">
      <c r="S112" s="3" t="str">
        <v>198</v>
      </c>
      <c r="T112" s="3">
        <v>3</v>
      </c>
      <c r="U112" s="3">
        <v>107</v>
      </c>
      <c r="V112" s="3">
        <v>62</v>
      </c>
      <c r="W112" s="3">
        <v>13</v>
      </c>
      <c r="X112" s="3">
        <v>48</v>
      </c>
      <c r="Y112" s="3">
        <v>22.9</v>
      </c>
      <c r="Z112" s="3">
        <v>0.67800000000000005</v>
      </c>
      <c r="AA112" s="3">
        <v>23</v>
      </c>
      <c r="AB112" s="3" t="str">
        <v>pos</v>
      </c>
    </row>
    <row r="113" spans="19:28" x14ac:dyDescent="0.3">
      <c r="S113" s="3" t="str">
        <v>199</v>
      </c>
      <c r="T113" s="3">
        <v>4</v>
      </c>
      <c r="U113" s="3">
        <v>109</v>
      </c>
      <c r="V113" s="3">
        <v>64</v>
      </c>
      <c r="W113" s="3">
        <v>44</v>
      </c>
      <c r="X113" s="3">
        <v>99</v>
      </c>
      <c r="Y113" s="3">
        <v>34.799999999999997</v>
      </c>
      <c r="Z113" s="3">
        <v>0.90500000000000003</v>
      </c>
      <c r="AA113" s="3">
        <v>26</v>
      </c>
      <c r="AB113" s="3" t="str">
        <v>pos</v>
      </c>
    </row>
    <row r="114" spans="19:28" x14ac:dyDescent="0.3">
      <c r="S114" s="3" t="str">
        <v>200</v>
      </c>
      <c r="T114" s="3">
        <v>4</v>
      </c>
      <c r="U114" s="3">
        <v>148</v>
      </c>
      <c r="V114" s="3">
        <v>60</v>
      </c>
      <c r="W114" s="3">
        <v>27</v>
      </c>
      <c r="X114" s="3">
        <v>318</v>
      </c>
      <c r="Y114" s="3">
        <v>30.9</v>
      </c>
      <c r="Z114" s="3">
        <v>0.15</v>
      </c>
      <c r="AA114" s="3">
        <v>29</v>
      </c>
      <c r="AB114" s="3" t="str">
        <v>pos</v>
      </c>
    </row>
    <row r="115" spans="19:28" x14ac:dyDescent="0.3">
      <c r="S115" s="3" t="str">
        <v>204</v>
      </c>
      <c r="T115" s="3">
        <v>2</v>
      </c>
      <c r="U115" s="3">
        <v>99</v>
      </c>
      <c r="V115" s="3">
        <v>70</v>
      </c>
      <c r="W115" s="3">
        <v>16</v>
      </c>
      <c r="X115" s="3">
        <v>44</v>
      </c>
      <c r="Y115" s="3">
        <v>20.399999999999999</v>
      </c>
      <c r="Z115" s="3">
        <v>0.23499999999999999</v>
      </c>
      <c r="AA115" s="3">
        <v>27</v>
      </c>
      <c r="AB115" s="3" t="str">
        <v>neg</v>
      </c>
    </row>
    <row r="116" spans="19:28" x14ac:dyDescent="0.3">
      <c r="S116" s="3" t="str">
        <v>205</v>
      </c>
      <c r="T116" s="3">
        <v>6</v>
      </c>
      <c r="U116" s="3">
        <v>103</v>
      </c>
      <c r="V116" s="3">
        <v>72</v>
      </c>
      <c r="W116" s="3">
        <v>32</v>
      </c>
      <c r="X116" s="3">
        <v>190</v>
      </c>
      <c r="Y116" s="3">
        <v>37.700000000000003</v>
      </c>
      <c r="Z116" s="3">
        <v>0.32400000000000001</v>
      </c>
      <c r="AA116" s="3">
        <v>55</v>
      </c>
      <c r="AB116" s="3" t="str">
        <v>neg</v>
      </c>
    </row>
    <row r="117" spans="19:28" x14ac:dyDescent="0.3">
      <c r="S117" s="3" t="str">
        <v>207</v>
      </c>
      <c r="T117" s="3">
        <v>8</v>
      </c>
      <c r="U117" s="3">
        <v>196</v>
      </c>
      <c r="V117" s="3">
        <v>76</v>
      </c>
      <c r="W117" s="3">
        <v>29</v>
      </c>
      <c r="X117" s="3">
        <v>280</v>
      </c>
      <c r="Y117" s="3">
        <v>37.5</v>
      </c>
      <c r="Z117" s="3">
        <v>0.60499999999999998</v>
      </c>
      <c r="AA117" s="3">
        <v>57</v>
      </c>
      <c r="AB117" s="3" t="str">
        <v>pos</v>
      </c>
    </row>
    <row r="118" spans="19:28" x14ac:dyDescent="0.3">
      <c r="S118" s="3" t="str">
        <v>209</v>
      </c>
      <c r="T118" s="3">
        <v>1</v>
      </c>
      <c r="U118" s="3">
        <v>96</v>
      </c>
      <c r="V118" s="3">
        <v>64</v>
      </c>
      <c r="W118" s="3">
        <v>27</v>
      </c>
      <c r="X118" s="3">
        <v>87</v>
      </c>
      <c r="Y118" s="3">
        <v>33.200000000000003</v>
      </c>
      <c r="Z118" s="3">
        <v>0.28899999999999998</v>
      </c>
      <c r="AA118" s="3">
        <v>21</v>
      </c>
      <c r="AB118" s="3" t="str">
        <v>neg</v>
      </c>
    </row>
    <row r="119" spans="19:28" x14ac:dyDescent="0.3">
      <c r="S119" s="3" t="str">
        <v>214</v>
      </c>
      <c r="T119" s="3">
        <v>0</v>
      </c>
      <c r="U119" s="3">
        <v>140</v>
      </c>
      <c r="V119" s="3">
        <v>65</v>
      </c>
      <c r="W119" s="3">
        <v>26</v>
      </c>
      <c r="X119" s="3">
        <v>130</v>
      </c>
      <c r="Y119" s="3">
        <v>42.6</v>
      </c>
      <c r="Z119" s="3">
        <v>0.43099999999999999</v>
      </c>
      <c r="AA119" s="3">
        <v>24</v>
      </c>
      <c r="AB119" s="3" t="str">
        <v>pos</v>
      </c>
    </row>
    <row r="120" spans="19:28" x14ac:dyDescent="0.3">
      <c r="S120" s="3" t="str">
        <v>215</v>
      </c>
      <c r="T120" s="3">
        <v>9</v>
      </c>
      <c r="U120" s="3">
        <v>112</v>
      </c>
      <c r="V120" s="3">
        <v>82</v>
      </c>
      <c r="W120" s="3">
        <v>32</v>
      </c>
      <c r="X120" s="3">
        <v>175</v>
      </c>
      <c r="Y120" s="3">
        <v>34.200000000000003</v>
      </c>
      <c r="Z120" s="3">
        <v>0.26</v>
      </c>
      <c r="AA120" s="3">
        <v>36</v>
      </c>
      <c r="AB120" s="3" t="str">
        <v>pos</v>
      </c>
    </row>
    <row r="121" spans="19:28" x14ac:dyDescent="0.3">
      <c r="S121" s="3" t="str">
        <v>216</v>
      </c>
      <c r="T121" s="3">
        <v>12</v>
      </c>
      <c r="U121" s="3">
        <v>151</v>
      </c>
      <c r="V121" s="3">
        <v>70</v>
      </c>
      <c r="W121" s="3">
        <v>40</v>
      </c>
      <c r="X121" s="3">
        <v>271</v>
      </c>
      <c r="Y121" s="3">
        <v>41.8</v>
      </c>
      <c r="Z121" s="3">
        <v>0.74199999999999999</v>
      </c>
      <c r="AA121" s="3">
        <v>38</v>
      </c>
      <c r="AB121" s="3" t="str">
        <v>pos</v>
      </c>
    </row>
    <row r="122" spans="19:28" x14ac:dyDescent="0.3">
      <c r="S122" s="3" t="str">
        <v>217</v>
      </c>
      <c r="T122" s="3">
        <v>5</v>
      </c>
      <c r="U122" s="3">
        <v>109</v>
      </c>
      <c r="V122" s="3">
        <v>62</v>
      </c>
      <c r="W122" s="3">
        <v>41</v>
      </c>
      <c r="X122" s="3">
        <v>129</v>
      </c>
      <c r="Y122" s="3">
        <v>35.799999999999997</v>
      </c>
      <c r="Z122" s="3">
        <v>0.51400000000000001</v>
      </c>
      <c r="AA122" s="3">
        <v>25</v>
      </c>
      <c r="AB122" s="3" t="str">
        <v>pos</v>
      </c>
    </row>
    <row r="123" spans="19:28" x14ac:dyDescent="0.3">
      <c r="S123" s="3" t="str">
        <v>218</v>
      </c>
      <c r="T123" s="3">
        <v>6</v>
      </c>
      <c r="U123" s="3">
        <v>125</v>
      </c>
      <c r="V123" s="3">
        <v>68</v>
      </c>
      <c r="W123" s="3">
        <v>30</v>
      </c>
      <c r="X123" s="3">
        <v>120</v>
      </c>
      <c r="Y123" s="3">
        <v>30</v>
      </c>
      <c r="Z123" s="3">
        <v>0.46400000000000002</v>
      </c>
      <c r="AA123" s="3">
        <v>32</v>
      </c>
      <c r="AB123" s="3" t="str">
        <v>neg</v>
      </c>
    </row>
    <row r="124" spans="19:28" x14ac:dyDescent="0.3">
      <c r="S124" s="3" t="str">
        <v>221</v>
      </c>
      <c r="T124" s="3">
        <v>0</v>
      </c>
      <c r="U124" s="3">
        <v>177</v>
      </c>
      <c r="V124" s="3">
        <v>60</v>
      </c>
      <c r="W124" s="3">
        <v>29</v>
      </c>
      <c r="X124" s="3">
        <v>478</v>
      </c>
      <c r="Y124" s="3">
        <v>34.6</v>
      </c>
      <c r="Z124" s="3">
        <v>1.0720000000000001</v>
      </c>
      <c r="AA124" s="3">
        <v>21</v>
      </c>
      <c r="AB124" s="3" t="str">
        <v>pos</v>
      </c>
    </row>
    <row r="125" spans="19:28" x14ac:dyDescent="0.3">
      <c r="S125" s="3" t="str">
        <v>224</v>
      </c>
      <c r="T125" s="3">
        <v>7</v>
      </c>
      <c r="U125" s="3">
        <v>142</v>
      </c>
      <c r="V125" s="3">
        <v>60</v>
      </c>
      <c r="W125" s="3">
        <v>33</v>
      </c>
      <c r="X125" s="3">
        <v>190</v>
      </c>
      <c r="Y125" s="3">
        <v>28.8</v>
      </c>
      <c r="Z125" s="3">
        <v>0.68700000000000006</v>
      </c>
      <c r="AA125" s="3">
        <v>61</v>
      </c>
      <c r="AB125" s="3" t="str">
        <v>neg</v>
      </c>
    </row>
    <row r="126" spans="19:28" x14ac:dyDescent="0.3">
      <c r="S126" s="3" t="str">
        <v>225</v>
      </c>
      <c r="T126" s="3">
        <v>1</v>
      </c>
      <c r="U126" s="3">
        <v>100</v>
      </c>
      <c r="V126" s="3">
        <v>66</v>
      </c>
      <c r="W126" s="3">
        <v>15</v>
      </c>
      <c r="X126" s="3">
        <v>56</v>
      </c>
      <c r="Y126" s="3">
        <v>23.6</v>
      </c>
      <c r="Z126" s="3">
        <v>0.66600000000000004</v>
      </c>
      <c r="AA126" s="3">
        <v>26</v>
      </c>
      <c r="AB126" s="3" t="str">
        <v>neg</v>
      </c>
    </row>
    <row r="127" spans="19:28" x14ac:dyDescent="0.3">
      <c r="S127" s="3" t="str">
        <v>226</v>
      </c>
      <c r="T127" s="3">
        <v>1</v>
      </c>
      <c r="U127" s="3">
        <v>87</v>
      </c>
      <c r="V127" s="3">
        <v>78</v>
      </c>
      <c r="W127" s="3">
        <v>27</v>
      </c>
      <c r="X127" s="3">
        <v>32</v>
      </c>
      <c r="Y127" s="3">
        <v>34.6</v>
      </c>
      <c r="Z127" s="3">
        <v>0.10100000000000001</v>
      </c>
      <c r="AA127" s="3">
        <v>22</v>
      </c>
      <c r="AB127" s="3" t="str">
        <v>neg</v>
      </c>
    </row>
    <row r="128" spans="19:28" x14ac:dyDescent="0.3">
      <c r="S128" s="3" t="str">
        <v>229</v>
      </c>
      <c r="T128" s="3">
        <v>4</v>
      </c>
      <c r="U128" s="3">
        <v>197</v>
      </c>
      <c r="V128" s="3">
        <v>70</v>
      </c>
      <c r="W128" s="3">
        <v>39</v>
      </c>
      <c r="X128" s="3">
        <v>744</v>
      </c>
      <c r="Y128" s="3">
        <v>36.700000000000003</v>
      </c>
      <c r="Z128" s="3">
        <v>2.3290000000000002</v>
      </c>
      <c r="AA128" s="3">
        <v>31</v>
      </c>
      <c r="AB128" s="3" t="str">
        <v>neg</v>
      </c>
    </row>
    <row r="129" spans="19:28" x14ac:dyDescent="0.3">
      <c r="S129" s="3" t="str">
        <v>230</v>
      </c>
      <c r="T129" s="3">
        <v>0</v>
      </c>
      <c r="U129" s="3">
        <v>117</v>
      </c>
      <c r="V129" s="3">
        <v>80</v>
      </c>
      <c r="W129" s="3">
        <v>31</v>
      </c>
      <c r="X129" s="3">
        <v>53</v>
      </c>
      <c r="Y129" s="3">
        <v>45.2</v>
      </c>
      <c r="Z129" s="3">
        <v>8.8999999999999996E-2</v>
      </c>
      <c r="AA129" s="3">
        <v>24</v>
      </c>
      <c r="AB129" s="3" t="str">
        <v>neg</v>
      </c>
    </row>
    <row r="130" spans="19:28" x14ac:dyDescent="0.3">
      <c r="S130" s="3" t="str">
        <v>232</v>
      </c>
      <c r="T130" s="3">
        <v>6</v>
      </c>
      <c r="U130" s="3">
        <v>134</v>
      </c>
      <c r="V130" s="3">
        <v>80</v>
      </c>
      <c r="W130" s="3">
        <v>37</v>
      </c>
      <c r="X130" s="3">
        <v>370</v>
      </c>
      <c r="Y130" s="3">
        <v>46.2</v>
      </c>
      <c r="Z130" s="3">
        <v>0.23799999999999999</v>
      </c>
      <c r="AA130" s="3">
        <v>46</v>
      </c>
      <c r="AB130" s="3" t="str">
        <v>pos</v>
      </c>
    </row>
    <row r="131" spans="19:28" x14ac:dyDescent="0.3">
      <c r="S131" s="3" t="str">
        <v>233</v>
      </c>
      <c r="T131" s="3">
        <v>1</v>
      </c>
      <c r="U131" s="3">
        <v>79</v>
      </c>
      <c r="V131" s="3">
        <v>80</v>
      </c>
      <c r="W131" s="3">
        <v>25</v>
      </c>
      <c r="X131" s="3">
        <v>37</v>
      </c>
      <c r="Y131" s="3">
        <v>25.4</v>
      </c>
      <c r="Z131" s="3">
        <v>0.58299999999999996</v>
      </c>
      <c r="AA131" s="3">
        <v>22</v>
      </c>
      <c r="AB131" s="3" t="str">
        <v>neg</v>
      </c>
    </row>
    <row r="132" spans="19:28" x14ac:dyDescent="0.3">
      <c r="S132" s="3" t="str">
        <v>235</v>
      </c>
      <c r="T132" s="3">
        <v>3</v>
      </c>
      <c r="U132" s="3">
        <v>74</v>
      </c>
      <c r="V132" s="3">
        <v>68</v>
      </c>
      <c r="W132" s="3">
        <v>28</v>
      </c>
      <c r="X132" s="3">
        <v>45</v>
      </c>
      <c r="Y132" s="3">
        <v>29.7</v>
      </c>
      <c r="Z132" s="3">
        <v>0.29299999999999998</v>
      </c>
      <c r="AA132" s="3">
        <v>23</v>
      </c>
      <c r="AB132" s="3" t="str">
        <v>neg</v>
      </c>
    </row>
    <row r="133" spans="19:28" x14ac:dyDescent="0.3">
      <c r="S133" s="3" t="str">
        <v>237</v>
      </c>
      <c r="T133" s="3">
        <v>7</v>
      </c>
      <c r="U133" s="3">
        <v>181</v>
      </c>
      <c r="V133" s="3">
        <v>84</v>
      </c>
      <c r="W133" s="3">
        <v>21</v>
      </c>
      <c r="X133" s="3">
        <v>192</v>
      </c>
      <c r="Y133" s="3">
        <v>35.9</v>
      </c>
      <c r="Z133" s="3">
        <v>0.58599999999999997</v>
      </c>
      <c r="AA133" s="3">
        <v>51</v>
      </c>
      <c r="AB133" s="3" t="str">
        <v>pos</v>
      </c>
    </row>
    <row r="134" spans="19:28" x14ac:dyDescent="0.3">
      <c r="S134" s="3" t="str">
        <v>242</v>
      </c>
      <c r="T134" s="3">
        <v>4</v>
      </c>
      <c r="U134" s="3">
        <v>91</v>
      </c>
      <c r="V134" s="3">
        <v>70</v>
      </c>
      <c r="W134" s="3">
        <v>32</v>
      </c>
      <c r="X134" s="3">
        <v>88</v>
      </c>
      <c r="Y134" s="3">
        <v>33.1</v>
      </c>
      <c r="Z134" s="3">
        <v>0.44600000000000001</v>
      </c>
      <c r="AA134" s="3">
        <v>22</v>
      </c>
      <c r="AB134" s="3" t="str">
        <v>neg</v>
      </c>
    </row>
    <row r="135" spans="19:28" x14ac:dyDescent="0.3">
      <c r="S135" s="3" t="str">
        <v>244</v>
      </c>
      <c r="T135" s="3">
        <v>6</v>
      </c>
      <c r="U135" s="3">
        <v>119</v>
      </c>
      <c r="V135" s="3">
        <v>50</v>
      </c>
      <c r="W135" s="3">
        <v>22</v>
      </c>
      <c r="X135" s="3">
        <v>176</v>
      </c>
      <c r="Y135" s="3">
        <v>27.1</v>
      </c>
      <c r="Z135" s="3">
        <v>1.3180000000000001</v>
      </c>
      <c r="AA135" s="3">
        <v>33</v>
      </c>
      <c r="AB135" s="3" t="str">
        <v>pos</v>
      </c>
    </row>
    <row r="136" spans="19:28" x14ac:dyDescent="0.3">
      <c r="S136" s="3" t="str">
        <v>245</v>
      </c>
      <c r="T136" s="3">
        <v>2</v>
      </c>
      <c r="U136" s="3">
        <v>146</v>
      </c>
      <c r="V136" s="3">
        <v>76</v>
      </c>
      <c r="W136" s="3">
        <v>35</v>
      </c>
      <c r="X136" s="3">
        <v>194</v>
      </c>
      <c r="Y136" s="3">
        <v>38.200000000000003</v>
      </c>
      <c r="Z136" s="3">
        <v>0.32900000000000001</v>
      </c>
      <c r="AA136" s="3">
        <v>29</v>
      </c>
      <c r="AB136" s="3" t="str">
        <v>neg</v>
      </c>
    </row>
    <row r="137" spans="19:28" x14ac:dyDescent="0.3">
      <c r="S137" s="3" t="str">
        <v>248</v>
      </c>
      <c r="T137" s="3">
        <v>0</v>
      </c>
      <c r="U137" s="3">
        <v>165</v>
      </c>
      <c r="V137" s="3">
        <v>90</v>
      </c>
      <c r="W137" s="3">
        <v>33</v>
      </c>
      <c r="X137" s="3">
        <v>680</v>
      </c>
      <c r="Y137" s="3">
        <v>52.3</v>
      </c>
      <c r="Z137" s="3">
        <v>0.42699999999999999</v>
      </c>
      <c r="AA137" s="3">
        <v>23</v>
      </c>
      <c r="AB137" s="3" t="str">
        <v>neg</v>
      </c>
    </row>
    <row r="138" spans="19:28" x14ac:dyDescent="0.3">
      <c r="S138" s="3" t="str">
        <v>249</v>
      </c>
      <c r="T138" s="3">
        <v>9</v>
      </c>
      <c r="U138" s="3">
        <v>124</v>
      </c>
      <c r="V138" s="3">
        <v>70</v>
      </c>
      <c r="W138" s="3">
        <v>33</v>
      </c>
      <c r="X138" s="3">
        <v>402</v>
      </c>
      <c r="Y138" s="3">
        <v>35.4</v>
      </c>
      <c r="Z138" s="3">
        <v>0.28199999999999997</v>
      </c>
      <c r="AA138" s="3">
        <v>34</v>
      </c>
      <c r="AB138" s="3" t="str">
        <v>neg</v>
      </c>
    </row>
    <row r="139" spans="19:28" x14ac:dyDescent="0.3">
      <c r="S139" s="3" t="str">
        <v>253</v>
      </c>
      <c r="T139" s="3">
        <v>2</v>
      </c>
      <c r="U139" s="3">
        <v>90</v>
      </c>
      <c r="V139" s="3">
        <v>80</v>
      </c>
      <c r="W139" s="3">
        <v>14</v>
      </c>
      <c r="X139" s="3">
        <v>55</v>
      </c>
      <c r="Y139" s="3">
        <v>24.4</v>
      </c>
      <c r="Z139" s="3">
        <v>0.249</v>
      </c>
      <c r="AA139" s="3">
        <v>24</v>
      </c>
      <c r="AB139" s="3" t="str">
        <v>neg</v>
      </c>
    </row>
    <row r="140" spans="19:28" x14ac:dyDescent="0.3">
      <c r="S140" s="3" t="str">
        <v>255</v>
      </c>
      <c r="T140" s="3">
        <v>12</v>
      </c>
      <c r="U140" s="3">
        <v>92</v>
      </c>
      <c r="V140" s="3">
        <v>62</v>
      </c>
      <c r="W140" s="3">
        <v>7</v>
      </c>
      <c r="X140" s="3">
        <v>258</v>
      </c>
      <c r="Y140" s="3">
        <v>27.6</v>
      </c>
      <c r="Z140" s="3">
        <v>0.92600000000000005</v>
      </c>
      <c r="AA140" s="3">
        <v>44</v>
      </c>
      <c r="AB140" s="3" t="str">
        <v>pos</v>
      </c>
    </row>
    <row r="141" spans="19:28" x14ac:dyDescent="0.3">
      <c r="S141" s="3" t="str">
        <v>259</v>
      </c>
      <c r="T141" s="3">
        <v>1</v>
      </c>
      <c r="U141" s="3">
        <v>193</v>
      </c>
      <c r="V141" s="3">
        <v>50</v>
      </c>
      <c r="W141" s="3">
        <v>16</v>
      </c>
      <c r="X141" s="3">
        <v>375</v>
      </c>
      <c r="Y141" s="3">
        <v>25.9</v>
      </c>
      <c r="Z141" s="3">
        <v>0.65500000000000003</v>
      </c>
      <c r="AA141" s="3">
        <v>24</v>
      </c>
      <c r="AB141" s="3" t="str">
        <v>neg</v>
      </c>
    </row>
    <row r="142" spans="19:28" x14ac:dyDescent="0.3">
      <c r="S142" s="3" t="str">
        <v>260</v>
      </c>
      <c r="T142" s="3">
        <v>11</v>
      </c>
      <c r="U142" s="3">
        <v>155</v>
      </c>
      <c r="V142" s="3">
        <v>76</v>
      </c>
      <c r="W142" s="3">
        <v>28</v>
      </c>
      <c r="X142" s="3">
        <v>150</v>
      </c>
      <c r="Y142" s="3">
        <v>33.299999999999997</v>
      </c>
      <c r="Z142" s="3">
        <v>1.353</v>
      </c>
      <c r="AA142" s="3">
        <v>51</v>
      </c>
      <c r="AB142" s="3" t="str">
        <v>pos</v>
      </c>
    </row>
    <row r="143" spans="19:28" x14ac:dyDescent="0.3">
      <c r="S143" s="3" t="str">
        <v>261</v>
      </c>
      <c r="T143" s="3">
        <v>3</v>
      </c>
      <c r="U143" s="3">
        <v>191</v>
      </c>
      <c r="V143" s="3">
        <v>68</v>
      </c>
      <c r="W143" s="3">
        <v>15</v>
      </c>
      <c r="X143" s="3">
        <v>130</v>
      </c>
      <c r="Y143" s="3">
        <v>30.9</v>
      </c>
      <c r="Z143" s="3">
        <v>0.29899999999999999</v>
      </c>
      <c r="AA143" s="3">
        <v>34</v>
      </c>
      <c r="AB143" s="3" t="str">
        <v>neg</v>
      </c>
    </row>
    <row r="144" spans="19:28" x14ac:dyDescent="0.3">
      <c r="S144" s="3" t="str">
        <v>266</v>
      </c>
      <c r="T144" s="3">
        <v>5</v>
      </c>
      <c r="U144" s="3">
        <v>96</v>
      </c>
      <c r="V144" s="3">
        <v>74</v>
      </c>
      <c r="W144" s="3">
        <v>18</v>
      </c>
      <c r="X144" s="3">
        <v>67</v>
      </c>
      <c r="Y144" s="3">
        <v>33.6</v>
      </c>
      <c r="Z144" s="3">
        <v>0.997</v>
      </c>
      <c r="AA144" s="3">
        <v>43</v>
      </c>
      <c r="AB144" s="3" t="str">
        <v>neg</v>
      </c>
    </row>
    <row r="145" spans="19:28" x14ac:dyDescent="0.3">
      <c r="S145" s="3" t="str">
        <v>272</v>
      </c>
      <c r="T145" s="3">
        <v>2</v>
      </c>
      <c r="U145" s="3">
        <v>108</v>
      </c>
      <c r="V145" s="3">
        <v>62</v>
      </c>
      <c r="W145" s="3">
        <v>32</v>
      </c>
      <c r="X145" s="3">
        <v>56</v>
      </c>
      <c r="Y145" s="3">
        <v>25.2</v>
      </c>
      <c r="Z145" s="3">
        <v>0.128</v>
      </c>
      <c r="AA145" s="3">
        <v>21</v>
      </c>
      <c r="AB145" s="3" t="str">
        <v>neg</v>
      </c>
    </row>
    <row r="146" spans="19:28" x14ac:dyDescent="0.3">
      <c r="S146" s="3" t="str">
        <v>274</v>
      </c>
      <c r="T146" s="3">
        <v>1</v>
      </c>
      <c r="U146" s="3">
        <v>71</v>
      </c>
      <c r="V146" s="3">
        <v>78</v>
      </c>
      <c r="W146" s="3">
        <v>50</v>
      </c>
      <c r="X146" s="3">
        <v>45</v>
      </c>
      <c r="Y146" s="3">
        <v>33.200000000000003</v>
      </c>
      <c r="Z146" s="3">
        <v>0.42199999999999999</v>
      </c>
      <c r="AA146" s="3">
        <v>21</v>
      </c>
      <c r="AB146" s="3" t="str">
        <v>neg</v>
      </c>
    </row>
    <row r="147" spans="19:28" x14ac:dyDescent="0.3">
      <c r="S147" s="3" t="str">
        <v>276</v>
      </c>
      <c r="T147" s="3">
        <v>2</v>
      </c>
      <c r="U147" s="3">
        <v>100</v>
      </c>
      <c r="V147" s="3">
        <v>70</v>
      </c>
      <c r="W147" s="3">
        <v>52</v>
      </c>
      <c r="X147" s="3">
        <v>57</v>
      </c>
      <c r="Y147" s="3">
        <v>40.5</v>
      </c>
      <c r="Z147" s="3">
        <v>0.67700000000000005</v>
      </c>
      <c r="AA147" s="3">
        <v>25</v>
      </c>
      <c r="AB147" s="3" t="str">
        <v>neg</v>
      </c>
    </row>
    <row r="148" spans="19:28" x14ac:dyDescent="0.3">
      <c r="S148" s="3" t="str">
        <v>278</v>
      </c>
      <c r="T148" s="3">
        <v>0</v>
      </c>
      <c r="U148" s="3">
        <v>104</v>
      </c>
      <c r="V148" s="3">
        <v>64</v>
      </c>
      <c r="W148" s="3">
        <v>23</v>
      </c>
      <c r="X148" s="3">
        <v>116</v>
      </c>
      <c r="Y148" s="3">
        <v>27.8</v>
      </c>
      <c r="Z148" s="3">
        <v>0.45400000000000001</v>
      </c>
      <c r="AA148" s="3">
        <v>23</v>
      </c>
      <c r="AB148" s="3" t="str">
        <v>neg</v>
      </c>
    </row>
    <row r="149" spans="19:28" x14ac:dyDescent="0.3">
      <c r="S149" s="3" t="str">
        <v>280</v>
      </c>
      <c r="T149" s="3">
        <v>2</v>
      </c>
      <c r="U149" s="3">
        <v>108</v>
      </c>
      <c r="V149" s="3">
        <v>62</v>
      </c>
      <c r="W149" s="3">
        <v>10</v>
      </c>
      <c r="X149" s="3">
        <v>278</v>
      </c>
      <c r="Y149" s="3">
        <v>25.3</v>
      </c>
      <c r="Z149" s="3">
        <v>0.88100000000000001</v>
      </c>
      <c r="AA149" s="3">
        <v>22</v>
      </c>
      <c r="AB149" s="3" t="str">
        <v>neg</v>
      </c>
    </row>
    <row r="150" spans="19:28" x14ac:dyDescent="0.3">
      <c r="S150" s="3" t="str">
        <v>282</v>
      </c>
      <c r="T150" s="3">
        <v>10</v>
      </c>
      <c r="U150" s="3">
        <v>129</v>
      </c>
      <c r="V150" s="3">
        <v>76</v>
      </c>
      <c r="W150" s="3">
        <v>28</v>
      </c>
      <c r="X150" s="3">
        <v>122</v>
      </c>
      <c r="Y150" s="3">
        <v>35.9</v>
      </c>
      <c r="Z150" s="3">
        <v>0.28000000000000003</v>
      </c>
      <c r="AA150" s="3">
        <v>39</v>
      </c>
      <c r="AB150" s="3" t="str">
        <v>neg</v>
      </c>
    </row>
    <row r="151" spans="19:28" x14ac:dyDescent="0.3">
      <c r="S151" s="3" t="str">
        <v>283</v>
      </c>
      <c r="T151" s="3">
        <v>7</v>
      </c>
      <c r="U151" s="3">
        <v>133</v>
      </c>
      <c r="V151" s="3">
        <v>88</v>
      </c>
      <c r="W151" s="3">
        <v>15</v>
      </c>
      <c r="X151" s="3">
        <v>155</v>
      </c>
      <c r="Y151" s="3">
        <v>32.4</v>
      </c>
      <c r="Z151" s="3">
        <v>0.26200000000000001</v>
      </c>
      <c r="AA151" s="3">
        <v>37</v>
      </c>
      <c r="AB151" s="3" t="str">
        <v>neg</v>
      </c>
    </row>
    <row r="152" spans="19:28" x14ac:dyDescent="0.3">
      <c r="S152" s="3" t="str">
        <v>286</v>
      </c>
      <c r="T152" s="3">
        <v>7</v>
      </c>
      <c r="U152" s="3">
        <v>136</v>
      </c>
      <c r="V152" s="3">
        <v>74</v>
      </c>
      <c r="W152" s="3">
        <v>26</v>
      </c>
      <c r="X152" s="3">
        <v>135</v>
      </c>
      <c r="Y152" s="3">
        <v>26</v>
      </c>
      <c r="Z152" s="3">
        <v>0.64700000000000002</v>
      </c>
      <c r="AA152" s="3">
        <v>51</v>
      </c>
      <c r="AB152" s="3" t="str">
        <v>neg</v>
      </c>
    </row>
    <row r="153" spans="19:28" x14ac:dyDescent="0.3">
      <c r="S153" s="3" t="str">
        <v>287</v>
      </c>
      <c r="T153" s="3">
        <v>5</v>
      </c>
      <c r="U153" s="3">
        <v>155</v>
      </c>
      <c r="V153" s="3">
        <v>84</v>
      </c>
      <c r="W153" s="3">
        <v>44</v>
      </c>
      <c r="X153" s="3">
        <v>545</v>
      </c>
      <c r="Y153" s="3">
        <v>38.700000000000003</v>
      </c>
      <c r="Z153" s="3">
        <v>0.61899999999999999</v>
      </c>
      <c r="AA153" s="3">
        <v>34</v>
      </c>
      <c r="AB153" s="3" t="str">
        <v>neg</v>
      </c>
    </row>
    <row r="154" spans="19:28" x14ac:dyDescent="0.3">
      <c r="S154" s="3" t="str">
        <v>288</v>
      </c>
      <c r="T154" s="3">
        <v>1</v>
      </c>
      <c r="U154" s="3">
        <v>119</v>
      </c>
      <c r="V154" s="3">
        <v>86</v>
      </c>
      <c r="W154" s="3">
        <v>39</v>
      </c>
      <c r="X154" s="3">
        <v>220</v>
      </c>
      <c r="Y154" s="3">
        <v>45.6</v>
      </c>
      <c r="Z154" s="3">
        <v>0.80800000000000005</v>
      </c>
      <c r="AA154" s="3">
        <v>29</v>
      </c>
      <c r="AB154" s="3" t="str">
        <v>pos</v>
      </c>
    </row>
    <row r="155" spans="19:28" x14ac:dyDescent="0.3">
      <c r="S155" s="3" t="str">
        <v>289</v>
      </c>
      <c r="T155" s="3">
        <v>4</v>
      </c>
      <c r="U155" s="3">
        <v>96</v>
      </c>
      <c r="V155" s="3">
        <v>56</v>
      </c>
      <c r="W155" s="3">
        <v>17</v>
      </c>
      <c r="X155" s="3">
        <v>49</v>
      </c>
      <c r="Y155" s="3">
        <v>20.8</v>
      </c>
      <c r="Z155" s="3">
        <v>0.34</v>
      </c>
      <c r="AA155" s="3">
        <v>26</v>
      </c>
      <c r="AB155" s="3" t="str">
        <v>neg</v>
      </c>
    </row>
    <row r="156" spans="19:28" x14ac:dyDescent="0.3">
      <c r="S156" s="3" t="str">
        <v>290</v>
      </c>
      <c r="T156" s="3">
        <v>5</v>
      </c>
      <c r="U156" s="3">
        <v>108</v>
      </c>
      <c r="V156" s="3">
        <v>72</v>
      </c>
      <c r="W156" s="3">
        <v>43</v>
      </c>
      <c r="X156" s="3">
        <v>75</v>
      </c>
      <c r="Y156" s="3">
        <v>36.1</v>
      </c>
      <c r="Z156" s="3">
        <v>0.26300000000000001</v>
      </c>
      <c r="AA156" s="3">
        <v>33</v>
      </c>
      <c r="AB156" s="3" t="str">
        <v>neg</v>
      </c>
    </row>
    <row r="157" spans="19:28" x14ac:dyDescent="0.3">
      <c r="S157" s="3" t="str">
        <v>291</v>
      </c>
      <c r="T157" s="3">
        <v>0</v>
      </c>
      <c r="U157" s="3">
        <v>78</v>
      </c>
      <c r="V157" s="3">
        <v>88</v>
      </c>
      <c r="W157" s="3">
        <v>29</v>
      </c>
      <c r="X157" s="3">
        <v>40</v>
      </c>
      <c r="Y157" s="3">
        <v>36.9</v>
      </c>
      <c r="Z157" s="3">
        <v>0.434</v>
      </c>
      <c r="AA157" s="3">
        <v>21</v>
      </c>
      <c r="AB157" s="3" t="str">
        <v>neg</v>
      </c>
    </row>
    <row r="158" spans="19:28" x14ac:dyDescent="0.3">
      <c r="S158" s="3" t="str">
        <v>292</v>
      </c>
      <c r="T158" s="3">
        <v>0</v>
      </c>
      <c r="U158" s="3">
        <v>107</v>
      </c>
      <c r="V158" s="3">
        <v>62</v>
      </c>
      <c r="W158" s="3">
        <v>30</v>
      </c>
      <c r="X158" s="3">
        <v>74</v>
      </c>
      <c r="Y158" s="3">
        <v>36.6</v>
      </c>
      <c r="Z158" s="3">
        <v>0.75700000000000001</v>
      </c>
      <c r="AA158" s="3">
        <v>25</v>
      </c>
      <c r="AB158" s="3" t="str">
        <v>pos</v>
      </c>
    </row>
    <row r="159" spans="19:28" x14ac:dyDescent="0.3">
      <c r="S159" s="3" t="str">
        <v>293</v>
      </c>
      <c r="T159" s="3">
        <v>2</v>
      </c>
      <c r="U159" s="3">
        <v>128</v>
      </c>
      <c r="V159" s="3">
        <v>78</v>
      </c>
      <c r="W159" s="3">
        <v>37</v>
      </c>
      <c r="X159" s="3">
        <v>182</v>
      </c>
      <c r="Y159" s="3">
        <v>43.3</v>
      </c>
      <c r="Z159" s="3">
        <v>1.224</v>
      </c>
      <c r="AA159" s="3">
        <v>31</v>
      </c>
      <c r="AB159" s="3" t="str">
        <v>pos</v>
      </c>
    </row>
    <row r="160" spans="19:28" x14ac:dyDescent="0.3">
      <c r="S160" s="3" t="str">
        <v>294</v>
      </c>
      <c r="T160" s="3">
        <v>1</v>
      </c>
      <c r="U160" s="3">
        <v>128</v>
      </c>
      <c r="V160" s="3">
        <v>48</v>
      </c>
      <c r="W160" s="3">
        <v>45</v>
      </c>
      <c r="X160" s="3">
        <v>194</v>
      </c>
      <c r="Y160" s="3">
        <v>40.5</v>
      </c>
      <c r="Z160" s="3">
        <v>0.61299999999999999</v>
      </c>
      <c r="AA160" s="3">
        <v>24</v>
      </c>
      <c r="AB160" s="3" t="str">
        <v>pos</v>
      </c>
    </row>
    <row r="161" spans="19:28" x14ac:dyDescent="0.3">
      <c r="S161" s="3" t="str">
        <v>296</v>
      </c>
      <c r="T161" s="3">
        <v>6</v>
      </c>
      <c r="U161" s="3">
        <v>151</v>
      </c>
      <c r="V161" s="3">
        <v>62</v>
      </c>
      <c r="W161" s="3">
        <v>31</v>
      </c>
      <c r="X161" s="3">
        <v>120</v>
      </c>
      <c r="Y161" s="3">
        <v>35.5</v>
      </c>
      <c r="Z161" s="3">
        <v>0.69199999999999995</v>
      </c>
      <c r="AA161" s="3">
        <v>28</v>
      </c>
      <c r="AB161" s="3" t="str">
        <v>neg</v>
      </c>
    </row>
    <row r="162" spans="19:28" x14ac:dyDescent="0.3">
      <c r="S162" s="3" t="str">
        <v>297</v>
      </c>
      <c r="T162" s="3">
        <v>2</v>
      </c>
      <c r="U162" s="3">
        <v>146</v>
      </c>
      <c r="V162" s="3">
        <v>70</v>
      </c>
      <c r="W162" s="3">
        <v>38</v>
      </c>
      <c r="X162" s="3">
        <v>360</v>
      </c>
      <c r="Y162" s="3">
        <v>28</v>
      </c>
      <c r="Z162" s="3">
        <v>0.33700000000000002</v>
      </c>
      <c r="AA162" s="3">
        <v>29</v>
      </c>
      <c r="AB162" s="3" t="str">
        <v>pos</v>
      </c>
    </row>
    <row r="163" spans="19:28" x14ac:dyDescent="0.3">
      <c r="S163" s="3" t="str">
        <v>298</v>
      </c>
      <c r="T163" s="3">
        <v>0</v>
      </c>
      <c r="U163" s="3">
        <v>126</v>
      </c>
      <c r="V163" s="3">
        <v>84</v>
      </c>
      <c r="W163" s="3">
        <v>29</v>
      </c>
      <c r="X163" s="3">
        <v>215</v>
      </c>
      <c r="Y163" s="3">
        <v>30.7</v>
      </c>
      <c r="Z163" s="3">
        <v>0.52</v>
      </c>
      <c r="AA163" s="3">
        <v>24</v>
      </c>
      <c r="AB163" s="3" t="str">
        <v>neg</v>
      </c>
    </row>
    <row r="164" spans="19:28" x14ac:dyDescent="0.3">
      <c r="S164" s="3" t="str">
        <v>299</v>
      </c>
      <c r="T164" s="3">
        <v>14</v>
      </c>
      <c r="U164" s="3">
        <v>100</v>
      </c>
      <c r="V164" s="3">
        <v>78</v>
      </c>
      <c r="W164" s="3">
        <v>25</v>
      </c>
      <c r="X164" s="3">
        <v>184</v>
      </c>
      <c r="Y164" s="3">
        <v>36.6</v>
      </c>
      <c r="Z164" s="3">
        <v>0.41199999999999998</v>
      </c>
      <c r="AA164" s="3">
        <v>46</v>
      </c>
      <c r="AB164" s="3" t="str">
        <v>pos</v>
      </c>
    </row>
    <row r="165" spans="19:28" x14ac:dyDescent="0.3">
      <c r="S165" s="3" t="str">
        <v>302</v>
      </c>
      <c r="T165" s="3">
        <v>2</v>
      </c>
      <c r="U165" s="3">
        <v>144</v>
      </c>
      <c r="V165" s="3">
        <v>58</v>
      </c>
      <c r="W165" s="3">
        <v>33</v>
      </c>
      <c r="X165" s="3">
        <v>135</v>
      </c>
      <c r="Y165" s="3">
        <v>31.6</v>
      </c>
      <c r="Z165" s="3">
        <v>0.42199999999999999</v>
      </c>
      <c r="AA165" s="3">
        <v>25</v>
      </c>
      <c r="AB165" s="3" t="str">
        <v>pos</v>
      </c>
    </row>
    <row r="166" spans="19:28" x14ac:dyDescent="0.3">
      <c r="S166" s="3" t="str">
        <v>303</v>
      </c>
      <c r="T166" s="3">
        <v>5</v>
      </c>
      <c r="U166" s="3">
        <v>77</v>
      </c>
      <c r="V166" s="3">
        <v>82</v>
      </c>
      <c r="W166" s="3">
        <v>41</v>
      </c>
      <c r="X166" s="3">
        <v>42</v>
      </c>
      <c r="Y166" s="3">
        <v>35.799999999999997</v>
      </c>
      <c r="Z166" s="3">
        <v>0.156</v>
      </c>
      <c r="AA166" s="3">
        <v>35</v>
      </c>
      <c r="AB166" s="3" t="str">
        <v>neg</v>
      </c>
    </row>
    <row r="167" spans="19:28" x14ac:dyDescent="0.3">
      <c r="S167" s="3" t="str">
        <v>306</v>
      </c>
      <c r="T167" s="3">
        <v>2</v>
      </c>
      <c r="U167" s="3">
        <v>120</v>
      </c>
      <c r="V167" s="3">
        <v>76</v>
      </c>
      <c r="W167" s="3">
        <v>37</v>
      </c>
      <c r="X167" s="3">
        <v>105</v>
      </c>
      <c r="Y167" s="3">
        <v>39.700000000000003</v>
      </c>
      <c r="Z167" s="3">
        <v>0.215</v>
      </c>
      <c r="AA167" s="3">
        <v>29</v>
      </c>
      <c r="AB167" s="3" t="str">
        <v>neg</v>
      </c>
    </row>
    <row r="168" spans="19:28" x14ac:dyDescent="0.3">
      <c r="S168" s="3" t="str">
        <v>307</v>
      </c>
      <c r="T168" s="3">
        <v>10</v>
      </c>
      <c r="U168" s="3">
        <v>161</v>
      </c>
      <c r="V168" s="3">
        <v>68</v>
      </c>
      <c r="W168" s="3">
        <v>23</v>
      </c>
      <c r="X168" s="3">
        <v>132</v>
      </c>
      <c r="Y168" s="3">
        <v>25.5</v>
      </c>
      <c r="Z168" s="3">
        <v>0.32600000000000001</v>
      </c>
      <c r="AA168" s="3">
        <v>47</v>
      </c>
      <c r="AB168" s="3" t="str">
        <v>pos</v>
      </c>
    </row>
    <row r="169" spans="19:28" x14ac:dyDescent="0.3">
      <c r="S169" s="3" t="str">
        <v>308</v>
      </c>
      <c r="T169" s="3">
        <v>0</v>
      </c>
      <c r="U169" s="3">
        <v>137</v>
      </c>
      <c r="V169" s="3">
        <v>68</v>
      </c>
      <c r="W169" s="3">
        <v>14</v>
      </c>
      <c r="X169" s="3">
        <v>148</v>
      </c>
      <c r="Y169" s="3">
        <v>24.8</v>
      </c>
      <c r="Z169" s="3">
        <v>0.14299999999999999</v>
      </c>
      <c r="AA169" s="3">
        <v>21</v>
      </c>
      <c r="AB169" s="3" t="str">
        <v>neg</v>
      </c>
    </row>
    <row r="170" spans="19:28" x14ac:dyDescent="0.3">
      <c r="S170" s="3" t="str">
        <v>309</v>
      </c>
      <c r="T170" s="3">
        <v>0</v>
      </c>
      <c r="U170" s="3">
        <v>128</v>
      </c>
      <c r="V170" s="3">
        <v>68</v>
      </c>
      <c r="W170" s="3">
        <v>19</v>
      </c>
      <c r="X170" s="3">
        <v>180</v>
      </c>
      <c r="Y170" s="3">
        <v>30.5</v>
      </c>
      <c r="Z170" s="3">
        <v>1.391</v>
      </c>
      <c r="AA170" s="3">
        <v>25</v>
      </c>
      <c r="AB170" s="3" t="str">
        <v>pos</v>
      </c>
    </row>
    <row r="171" spans="19:28" x14ac:dyDescent="0.3">
      <c r="S171" s="3" t="str">
        <v>310</v>
      </c>
      <c r="T171" s="3">
        <v>2</v>
      </c>
      <c r="U171" s="3">
        <v>124</v>
      </c>
      <c r="V171" s="3">
        <v>68</v>
      </c>
      <c r="W171" s="3">
        <v>28</v>
      </c>
      <c r="X171" s="3">
        <v>205</v>
      </c>
      <c r="Y171" s="3">
        <v>32.9</v>
      </c>
      <c r="Z171" s="3">
        <v>0.875</v>
      </c>
      <c r="AA171" s="3">
        <v>30</v>
      </c>
      <c r="AB171" s="3" t="str">
        <v>pos</v>
      </c>
    </row>
    <row r="172" spans="19:28" x14ac:dyDescent="0.3">
      <c r="S172" s="3" t="str">
        <v>312</v>
      </c>
      <c r="T172" s="3">
        <v>0</v>
      </c>
      <c r="U172" s="3">
        <v>106</v>
      </c>
      <c r="V172" s="3">
        <v>70</v>
      </c>
      <c r="W172" s="3">
        <v>37</v>
      </c>
      <c r="X172" s="3">
        <v>148</v>
      </c>
      <c r="Y172" s="3">
        <v>39.4</v>
      </c>
      <c r="Z172" s="3">
        <v>0.60499999999999998</v>
      </c>
      <c r="AA172" s="3">
        <v>22</v>
      </c>
      <c r="AB172" s="3" t="str">
        <v>neg</v>
      </c>
    </row>
    <row r="173" spans="19:28" x14ac:dyDescent="0.3">
      <c r="S173" s="3" t="str">
        <v>313</v>
      </c>
      <c r="T173" s="3">
        <v>2</v>
      </c>
      <c r="U173" s="3">
        <v>155</v>
      </c>
      <c r="V173" s="3">
        <v>74</v>
      </c>
      <c r="W173" s="3">
        <v>17</v>
      </c>
      <c r="X173" s="3">
        <v>96</v>
      </c>
      <c r="Y173" s="3">
        <v>26.6</v>
      </c>
      <c r="Z173" s="3">
        <v>0.433</v>
      </c>
      <c r="AA173" s="3">
        <v>27</v>
      </c>
      <c r="AB173" s="3" t="str">
        <v>pos</v>
      </c>
    </row>
    <row r="174" spans="19:28" x14ac:dyDescent="0.3">
      <c r="S174" s="3" t="str">
        <v>314</v>
      </c>
      <c r="T174" s="3">
        <v>3</v>
      </c>
      <c r="U174" s="3">
        <v>113</v>
      </c>
      <c r="V174" s="3">
        <v>50</v>
      </c>
      <c r="W174" s="3">
        <v>10</v>
      </c>
      <c r="X174" s="3">
        <v>85</v>
      </c>
      <c r="Y174" s="3">
        <v>29.5</v>
      </c>
      <c r="Z174" s="3">
        <v>0.626</v>
      </c>
      <c r="AA174" s="3">
        <v>25</v>
      </c>
      <c r="AB174" s="3" t="str">
        <v>neg</v>
      </c>
    </row>
    <row r="175" spans="19:28" x14ac:dyDescent="0.3">
      <c r="S175" s="3" t="str">
        <v>316</v>
      </c>
      <c r="T175" s="3">
        <v>2</v>
      </c>
      <c r="U175" s="3">
        <v>112</v>
      </c>
      <c r="V175" s="3">
        <v>68</v>
      </c>
      <c r="W175" s="3">
        <v>22</v>
      </c>
      <c r="X175" s="3">
        <v>94</v>
      </c>
      <c r="Y175" s="3">
        <v>34.1</v>
      </c>
      <c r="Z175" s="3">
        <v>0.315</v>
      </c>
      <c r="AA175" s="3">
        <v>26</v>
      </c>
      <c r="AB175" s="3" t="str">
        <v>neg</v>
      </c>
    </row>
    <row r="176" spans="19:28" x14ac:dyDescent="0.3">
      <c r="S176" s="3" t="str">
        <v>317</v>
      </c>
      <c r="T176" s="3">
        <v>3</v>
      </c>
      <c r="U176" s="3">
        <v>99</v>
      </c>
      <c r="V176" s="3">
        <v>80</v>
      </c>
      <c r="W176" s="3">
        <v>11</v>
      </c>
      <c r="X176" s="3">
        <v>64</v>
      </c>
      <c r="Y176" s="3">
        <v>19.3</v>
      </c>
      <c r="Z176" s="3">
        <v>0.28399999999999997</v>
      </c>
      <c r="AA176" s="3">
        <v>30</v>
      </c>
      <c r="AB176" s="3" t="str">
        <v>neg</v>
      </c>
    </row>
    <row r="177" spans="19:28" x14ac:dyDescent="0.3">
      <c r="S177" s="3" t="str">
        <v>319</v>
      </c>
      <c r="T177" s="3">
        <v>3</v>
      </c>
      <c r="U177" s="3">
        <v>115</v>
      </c>
      <c r="V177" s="3">
        <v>66</v>
      </c>
      <c r="W177" s="3">
        <v>39</v>
      </c>
      <c r="X177" s="3">
        <v>140</v>
      </c>
      <c r="Y177" s="3">
        <v>38.1</v>
      </c>
      <c r="Z177" s="3">
        <v>0.15</v>
      </c>
      <c r="AA177" s="3">
        <v>28</v>
      </c>
      <c r="AB177" s="3" t="str">
        <v>neg</v>
      </c>
    </row>
    <row r="178" spans="19:28" x14ac:dyDescent="0.3">
      <c r="S178" s="3" t="str">
        <v>321</v>
      </c>
      <c r="T178" s="3">
        <v>4</v>
      </c>
      <c r="U178" s="3">
        <v>129</v>
      </c>
      <c r="V178" s="3">
        <v>60</v>
      </c>
      <c r="W178" s="3">
        <v>12</v>
      </c>
      <c r="X178" s="3">
        <v>231</v>
      </c>
      <c r="Y178" s="3">
        <v>27.5</v>
      </c>
      <c r="Z178" s="3">
        <v>0.52700000000000002</v>
      </c>
      <c r="AA178" s="3">
        <v>31</v>
      </c>
      <c r="AB178" s="3" t="str">
        <v>neg</v>
      </c>
    </row>
    <row r="179" spans="19:28" x14ac:dyDescent="0.3">
      <c r="S179" s="3" t="str">
        <v>324</v>
      </c>
      <c r="T179" s="3">
        <v>13</v>
      </c>
      <c r="U179" s="3">
        <v>152</v>
      </c>
      <c r="V179" s="3">
        <v>90</v>
      </c>
      <c r="W179" s="3">
        <v>33</v>
      </c>
      <c r="X179" s="3">
        <v>29</v>
      </c>
      <c r="Y179" s="3">
        <v>26.8</v>
      </c>
      <c r="Z179" s="3">
        <v>0.73099999999999998</v>
      </c>
      <c r="AA179" s="3">
        <v>43</v>
      </c>
      <c r="AB179" s="3" t="str">
        <v>pos</v>
      </c>
    </row>
    <row r="180" spans="19:28" x14ac:dyDescent="0.3">
      <c r="S180" s="3" t="str">
        <v>326</v>
      </c>
      <c r="T180" s="3">
        <v>1</v>
      </c>
      <c r="U180" s="3">
        <v>157</v>
      </c>
      <c r="V180" s="3">
        <v>72</v>
      </c>
      <c r="W180" s="3">
        <v>21</v>
      </c>
      <c r="X180" s="3">
        <v>168</v>
      </c>
      <c r="Y180" s="3">
        <v>25.6</v>
      </c>
      <c r="Z180" s="3">
        <v>0.123</v>
      </c>
      <c r="AA180" s="3">
        <v>24</v>
      </c>
      <c r="AB180" s="3" t="str">
        <v>neg</v>
      </c>
    </row>
    <row r="181" spans="19:28" x14ac:dyDescent="0.3">
      <c r="S181" s="3" t="str">
        <v>327</v>
      </c>
      <c r="T181" s="3">
        <v>1</v>
      </c>
      <c r="U181" s="3">
        <v>122</v>
      </c>
      <c r="V181" s="3">
        <v>64</v>
      </c>
      <c r="W181" s="3">
        <v>32</v>
      </c>
      <c r="X181" s="3">
        <v>156</v>
      </c>
      <c r="Y181" s="3">
        <v>35.1</v>
      </c>
      <c r="Z181" s="3">
        <v>0.69199999999999995</v>
      </c>
      <c r="AA181" s="3">
        <v>30</v>
      </c>
      <c r="AB181" s="3" t="str">
        <v>pos</v>
      </c>
    </row>
    <row r="182" spans="19:28" x14ac:dyDescent="0.3">
      <c r="S182" s="3" t="str">
        <v>329</v>
      </c>
      <c r="T182" s="3">
        <v>2</v>
      </c>
      <c r="U182" s="3">
        <v>102</v>
      </c>
      <c r="V182" s="3">
        <v>86</v>
      </c>
      <c r="W182" s="3">
        <v>36</v>
      </c>
      <c r="X182" s="3">
        <v>120</v>
      </c>
      <c r="Y182" s="3">
        <v>45.5</v>
      </c>
      <c r="Z182" s="3">
        <v>0.127</v>
      </c>
      <c r="AA182" s="3">
        <v>23</v>
      </c>
      <c r="AB182" s="3" t="str">
        <v>pos</v>
      </c>
    </row>
    <row r="183" spans="19:28" x14ac:dyDescent="0.3">
      <c r="S183" s="3" t="str">
        <v>330</v>
      </c>
      <c r="T183" s="3">
        <v>6</v>
      </c>
      <c r="U183" s="3">
        <v>105</v>
      </c>
      <c r="V183" s="3">
        <v>70</v>
      </c>
      <c r="W183" s="3">
        <v>32</v>
      </c>
      <c r="X183" s="3">
        <v>68</v>
      </c>
      <c r="Y183" s="3">
        <v>30.8</v>
      </c>
      <c r="Z183" s="3">
        <v>0.122</v>
      </c>
      <c r="AA183" s="3">
        <v>37</v>
      </c>
      <c r="AB183" s="3" t="str">
        <v>neg</v>
      </c>
    </row>
    <row r="184" spans="19:28" x14ac:dyDescent="0.3">
      <c r="S184" s="3" t="str">
        <v>332</v>
      </c>
      <c r="T184" s="3">
        <v>2</v>
      </c>
      <c r="U184" s="3">
        <v>87</v>
      </c>
      <c r="V184" s="3">
        <v>58</v>
      </c>
      <c r="W184" s="3">
        <v>16</v>
      </c>
      <c r="X184" s="3">
        <v>52</v>
      </c>
      <c r="Y184" s="3">
        <v>32.700000000000003</v>
      </c>
      <c r="Z184" s="3">
        <v>0.16600000000000001</v>
      </c>
      <c r="AA184" s="3">
        <v>25</v>
      </c>
      <c r="AB184" s="3" t="str">
        <v>neg</v>
      </c>
    </row>
    <row r="185" spans="19:28" x14ac:dyDescent="0.3">
      <c r="S185" s="3" t="str">
        <v>335</v>
      </c>
      <c r="T185" s="3">
        <v>1</v>
      </c>
      <c r="U185" s="3">
        <v>95</v>
      </c>
      <c r="V185" s="3">
        <v>60</v>
      </c>
      <c r="W185" s="3">
        <v>18</v>
      </c>
      <c r="X185" s="3">
        <v>58</v>
      </c>
      <c r="Y185" s="3">
        <v>23.9</v>
      </c>
      <c r="Z185" s="3">
        <v>0.26</v>
      </c>
      <c r="AA185" s="3">
        <v>22</v>
      </c>
      <c r="AB185" s="3" t="str">
        <v>neg</v>
      </c>
    </row>
    <row r="186" spans="19:28" x14ac:dyDescent="0.3">
      <c r="S186" s="3" t="str">
        <v>336</v>
      </c>
      <c r="T186" s="3">
        <v>0</v>
      </c>
      <c r="U186" s="3">
        <v>165</v>
      </c>
      <c r="V186" s="3">
        <v>76</v>
      </c>
      <c r="W186" s="3">
        <v>43</v>
      </c>
      <c r="X186" s="3">
        <v>255</v>
      </c>
      <c r="Y186" s="3">
        <v>47.9</v>
      </c>
      <c r="Z186" s="3">
        <v>0.25900000000000001</v>
      </c>
      <c r="AA186" s="3">
        <v>26</v>
      </c>
      <c r="AB186" s="3" t="str">
        <v>neg</v>
      </c>
    </row>
    <row r="187" spans="19:28" x14ac:dyDescent="0.3">
      <c r="S187" s="3" t="str">
        <v>339</v>
      </c>
      <c r="T187" s="3">
        <v>9</v>
      </c>
      <c r="U187" s="3">
        <v>152</v>
      </c>
      <c r="V187" s="3">
        <v>78</v>
      </c>
      <c r="W187" s="3">
        <v>34</v>
      </c>
      <c r="X187" s="3">
        <v>171</v>
      </c>
      <c r="Y187" s="3">
        <v>34.200000000000003</v>
      </c>
      <c r="Z187" s="3">
        <v>0.89300000000000002</v>
      </c>
      <c r="AA187" s="3">
        <v>33</v>
      </c>
      <c r="AB187" s="3" t="str">
        <v>pos</v>
      </c>
    </row>
    <row r="188" spans="19:28" x14ac:dyDescent="0.3">
      <c r="S188" s="3" t="str">
        <v>341</v>
      </c>
      <c r="T188" s="3">
        <v>1</v>
      </c>
      <c r="U188" s="3">
        <v>130</v>
      </c>
      <c r="V188" s="3">
        <v>70</v>
      </c>
      <c r="W188" s="3">
        <v>13</v>
      </c>
      <c r="X188" s="3">
        <v>105</v>
      </c>
      <c r="Y188" s="3">
        <v>25.9</v>
      </c>
      <c r="Z188" s="3">
        <v>0.47199999999999998</v>
      </c>
      <c r="AA188" s="3">
        <v>22</v>
      </c>
      <c r="AB188" s="3" t="str">
        <v>neg</v>
      </c>
    </row>
    <row r="189" spans="19:28" x14ac:dyDescent="0.3">
      <c r="S189" s="3" t="str">
        <v>342</v>
      </c>
      <c r="T189" s="3">
        <v>1</v>
      </c>
      <c r="U189" s="3">
        <v>95</v>
      </c>
      <c r="V189" s="3">
        <v>74</v>
      </c>
      <c r="W189" s="3">
        <v>21</v>
      </c>
      <c r="X189" s="3">
        <v>73</v>
      </c>
      <c r="Y189" s="3">
        <v>25.9</v>
      </c>
      <c r="Z189" s="3">
        <v>0.67300000000000004</v>
      </c>
      <c r="AA189" s="3">
        <v>36</v>
      </c>
      <c r="AB189" s="3" t="str">
        <v>neg</v>
      </c>
    </row>
    <row r="190" spans="19:28" x14ac:dyDescent="0.3">
      <c r="S190" s="3" t="str">
        <v>346</v>
      </c>
      <c r="T190" s="3">
        <v>8</v>
      </c>
      <c r="U190" s="3">
        <v>126</v>
      </c>
      <c r="V190" s="3">
        <v>88</v>
      </c>
      <c r="W190" s="3">
        <v>36</v>
      </c>
      <c r="X190" s="3">
        <v>108</v>
      </c>
      <c r="Y190" s="3">
        <v>38.5</v>
      </c>
      <c r="Z190" s="3">
        <v>0.34899999999999998</v>
      </c>
      <c r="AA190" s="3">
        <v>49</v>
      </c>
      <c r="AB190" s="3" t="str">
        <v>neg</v>
      </c>
    </row>
    <row r="191" spans="19:28" x14ac:dyDescent="0.3">
      <c r="S191" s="3" t="str">
        <v>347</v>
      </c>
      <c r="T191" s="3">
        <v>1</v>
      </c>
      <c r="U191" s="3">
        <v>139</v>
      </c>
      <c r="V191" s="3">
        <v>46</v>
      </c>
      <c r="W191" s="3">
        <v>19</v>
      </c>
      <c r="X191" s="3">
        <v>83</v>
      </c>
      <c r="Y191" s="3">
        <v>28.7</v>
      </c>
      <c r="Z191" s="3">
        <v>0.65400000000000003</v>
      </c>
      <c r="AA191" s="3">
        <v>22</v>
      </c>
      <c r="AB191" s="3" t="str">
        <v>neg</v>
      </c>
    </row>
    <row r="192" spans="19:28" x14ac:dyDescent="0.3">
      <c r="S192" s="3" t="str">
        <v>349</v>
      </c>
      <c r="T192" s="3">
        <v>3</v>
      </c>
      <c r="U192" s="3">
        <v>99</v>
      </c>
      <c r="V192" s="3">
        <v>62</v>
      </c>
      <c r="W192" s="3">
        <v>19</v>
      </c>
      <c r="X192" s="3">
        <v>74</v>
      </c>
      <c r="Y192" s="3">
        <v>21.8</v>
      </c>
      <c r="Z192" s="3">
        <v>0.27900000000000003</v>
      </c>
      <c r="AA192" s="3">
        <v>26</v>
      </c>
      <c r="AB192" s="3" t="str">
        <v>neg</v>
      </c>
    </row>
    <row r="193" spans="19:28" x14ac:dyDescent="0.3">
      <c r="S193" s="3" t="str">
        <v>354</v>
      </c>
      <c r="T193" s="3">
        <v>1</v>
      </c>
      <c r="U193" s="3">
        <v>90</v>
      </c>
      <c r="V193" s="3">
        <v>62</v>
      </c>
      <c r="W193" s="3">
        <v>12</v>
      </c>
      <c r="X193" s="3">
        <v>43</v>
      </c>
      <c r="Y193" s="3">
        <v>27.2</v>
      </c>
      <c r="Z193" s="3">
        <v>0.57999999999999996</v>
      </c>
      <c r="AA193" s="3">
        <v>24</v>
      </c>
      <c r="AB193" s="3" t="str">
        <v>neg</v>
      </c>
    </row>
    <row r="194" spans="19:28" x14ac:dyDescent="0.3">
      <c r="S194" s="3" t="str">
        <v>357</v>
      </c>
      <c r="T194" s="3">
        <v>1</v>
      </c>
      <c r="U194" s="3">
        <v>125</v>
      </c>
      <c r="V194" s="3">
        <v>50</v>
      </c>
      <c r="W194" s="3">
        <v>40</v>
      </c>
      <c r="X194" s="3">
        <v>167</v>
      </c>
      <c r="Y194" s="3">
        <v>33.299999999999997</v>
      </c>
      <c r="Z194" s="3">
        <v>0.96199999999999997</v>
      </c>
      <c r="AA194" s="3">
        <v>28</v>
      </c>
      <c r="AB194" s="3" t="str">
        <v>pos</v>
      </c>
    </row>
    <row r="195" spans="19:28" x14ac:dyDescent="0.3">
      <c r="S195" s="3" t="str">
        <v>359</v>
      </c>
      <c r="T195" s="3">
        <v>12</v>
      </c>
      <c r="U195" s="3">
        <v>88</v>
      </c>
      <c r="V195" s="3">
        <v>74</v>
      </c>
      <c r="W195" s="3">
        <v>40</v>
      </c>
      <c r="X195" s="3">
        <v>54</v>
      </c>
      <c r="Y195" s="3">
        <v>35.299999999999997</v>
      </c>
      <c r="Z195" s="3">
        <v>0.378</v>
      </c>
      <c r="AA195" s="3">
        <v>48</v>
      </c>
      <c r="AB195" s="3" t="str">
        <v>neg</v>
      </c>
    </row>
    <row r="196" spans="19:28" x14ac:dyDescent="0.3">
      <c r="S196" s="3" t="str">
        <v>360</v>
      </c>
      <c r="T196" s="3">
        <v>1</v>
      </c>
      <c r="U196" s="3">
        <v>196</v>
      </c>
      <c r="V196" s="3">
        <v>76</v>
      </c>
      <c r="W196" s="3">
        <v>36</v>
      </c>
      <c r="X196" s="3">
        <v>249</v>
      </c>
      <c r="Y196" s="3">
        <v>36.5</v>
      </c>
      <c r="Z196" s="3">
        <v>0.875</v>
      </c>
      <c r="AA196" s="3">
        <v>29</v>
      </c>
      <c r="AB196" s="3" t="str">
        <v>pos</v>
      </c>
    </row>
    <row r="197" spans="19:28" x14ac:dyDescent="0.3">
      <c r="S197" s="3" t="str">
        <v>361</v>
      </c>
      <c r="T197" s="3">
        <v>5</v>
      </c>
      <c r="U197" s="3">
        <v>189</v>
      </c>
      <c r="V197" s="3">
        <v>64</v>
      </c>
      <c r="W197" s="3">
        <v>33</v>
      </c>
      <c r="X197" s="3">
        <v>325</v>
      </c>
      <c r="Y197" s="3">
        <v>31.2</v>
      </c>
      <c r="Z197" s="3">
        <v>0.58299999999999996</v>
      </c>
      <c r="AA197" s="3">
        <v>29</v>
      </c>
      <c r="AB197" s="3" t="str">
        <v>pos</v>
      </c>
    </row>
    <row r="198" spans="19:28" x14ac:dyDescent="0.3">
      <c r="S198" s="3" t="str">
        <v>365</v>
      </c>
      <c r="T198" s="3">
        <v>4</v>
      </c>
      <c r="U198" s="3">
        <v>147</v>
      </c>
      <c r="V198" s="3">
        <v>74</v>
      </c>
      <c r="W198" s="3">
        <v>25</v>
      </c>
      <c r="X198" s="3">
        <v>293</v>
      </c>
      <c r="Y198" s="3">
        <v>34.9</v>
      </c>
      <c r="Z198" s="3">
        <v>0.38500000000000001</v>
      </c>
      <c r="AA198" s="3">
        <v>30</v>
      </c>
      <c r="AB198" s="3" t="str">
        <v>neg</v>
      </c>
    </row>
    <row r="199" spans="19:28" x14ac:dyDescent="0.3">
      <c r="S199" s="3" t="str">
        <v>366</v>
      </c>
      <c r="T199" s="3">
        <v>5</v>
      </c>
      <c r="U199" s="3">
        <v>99</v>
      </c>
      <c r="V199" s="3">
        <v>54</v>
      </c>
      <c r="W199" s="3">
        <v>28</v>
      </c>
      <c r="X199" s="3">
        <v>83</v>
      </c>
      <c r="Y199" s="3">
        <v>34</v>
      </c>
      <c r="Z199" s="3">
        <v>0.499</v>
      </c>
      <c r="AA199" s="3">
        <v>30</v>
      </c>
      <c r="AB199" s="3" t="str">
        <v>neg</v>
      </c>
    </row>
    <row r="200" spans="19:28" x14ac:dyDescent="0.3">
      <c r="S200" s="3" t="str">
        <v>369</v>
      </c>
      <c r="T200" s="3">
        <v>3</v>
      </c>
      <c r="U200" s="3">
        <v>81</v>
      </c>
      <c r="V200" s="3">
        <v>86</v>
      </c>
      <c r="W200" s="3">
        <v>16</v>
      </c>
      <c r="X200" s="3">
        <v>66</v>
      </c>
      <c r="Y200" s="3">
        <v>27.5</v>
      </c>
      <c r="Z200" s="3">
        <v>0.30599999999999999</v>
      </c>
      <c r="AA200" s="3">
        <v>22</v>
      </c>
      <c r="AB200" s="3" t="str">
        <v>neg</v>
      </c>
    </row>
    <row r="201" spans="19:28" x14ac:dyDescent="0.3">
      <c r="S201" s="3" t="str">
        <v>370</v>
      </c>
      <c r="T201" s="3">
        <v>1</v>
      </c>
      <c r="U201" s="3">
        <v>133</v>
      </c>
      <c r="V201" s="3">
        <v>102</v>
      </c>
      <c r="W201" s="3">
        <v>28</v>
      </c>
      <c r="X201" s="3">
        <v>140</v>
      </c>
      <c r="Y201" s="3">
        <v>32.799999999999997</v>
      </c>
      <c r="Z201" s="3">
        <v>0.23400000000000001</v>
      </c>
      <c r="AA201" s="3">
        <v>45</v>
      </c>
      <c r="AB201" s="3" t="str">
        <v>pos</v>
      </c>
    </row>
    <row r="202" spans="19:28" x14ac:dyDescent="0.3">
      <c r="S202" s="3" t="str">
        <v>371</v>
      </c>
      <c r="T202" s="3">
        <v>3</v>
      </c>
      <c r="U202" s="3">
        <v>173</v>
      </c>
      <c r="V202" s="3">
        <v>82</v>
      </c>
      <c r="W202" s="3">
        <v>48</v>
      </c>
      <c r="X202" s="3">
        <v>465</v>
      </c>
      <c r="Y202" s="3">
        <v>38.4</v>
      </c>
      <c r="Z202" s="3">
        <v>2.137</v>
      </c>
      <c r="AA202" s="3">
        <v>25</v>
      </c>
      <c r="AB202" s="3" t="str">
        <v>pos</v>
      </c>
    </row>
    <row r="203" spans="19:28" x14ac:dyDescent="0.3">
      <c r="S203" s="3" t="str">
        <v>373</v>
      </c>
      <c r="T203" s="3">
        <v>0</v>
      </c>
      <c r="U203" s="3">
        <v>84</v>
      </c>
      <c r="V203" s="3">
        <v>64</v>
      </c>
      <c r="W203" s="3">
        <v>22</v>
      </c>
      <c r="X203" s="3">
        <v>66</v>
      </c>
      <c r="Y203" s="3">
        <v>35.799999999999997</v>
      </c>
      <c r="Z203" s="3">
        <v>0.54500000000000004</v>
      </c>
      <c r="AA203" s="3">
        <v>21</v>
      </c>
      <c r="AB203" s="3" t="str">
        <v>neg</v>
      </c>
    </row>
    <row r="204" spans="19:28" x14ac:dyDescent="0.3">
      <c r="S204" s="3" t="str">
        <v>374</v>
      </c>
      <c r="T204" s="3">
        <v>2</v>
      </c>
      <c r="U204" s="3">
        <v>105</v>
      </c>
      <c r="V204" s="3">
        <v>58</v>
      </c>
      <c r="W204" s="3">
        <v>40</v>
      </c>
      <c r="X204" s="3">
        <v>94</v>
      </c>
      <c r="Y204" s="3">
        <v>34.9</v>
      </c>
      <c r="Z204" s="3">
        <v>0.22500000000000001</v>
      </c>
      <c r="AA204" s="3">
        <v>25</v>
      </c>
      <c r="AB204" s="3" t="str">
        <v>neg</v>
      </c>
    </row>
    <row r="205" spans="19:28" x14ac:dyDescent="0.3">
      <c r="S205" s="3" t="str">
        <v>375</v>
      </c>
      <c r="T205" s="3">
        <v>2</v>
      </c>
      <c r="U205" s="3">
        <v>122</v>
      </c>
      <c r="V205" s="3">
        <v>52</v>
      </c>
      <c r="W205" s="3">
        <v>43</v>
      </c>
      <c r="X205" s="3">
        <v>158</v>
      </c>
      <c r="Y205" s="3">
        <v>36.200000000000003</v>
      </c>
      <c r="Z205" s="3">
        <v>0.81599999999999995</v>
      </c>
      <c r="AA205" s="3">
        <v>28</v>
      </c>
      <c r="AB205" s="3" t="str">
        <v>neg</v>
      </c>
    </row>
    <row r="206" spans="19:28" x14ac:dyDescent="0.3">
      <c r="S206" s="3" t="str">
        <v>376</v>
      </c>
      <c r="T206" s="3">
        <v>12</v>
      </c>
      <c r="U206" s="3">
        <v>140</v>
      </c>
      <c r="V206" s="3">
        <v>82</v>
      </c>
      <c r="W206" s="3">
        <v>43</v>
      </c>
      <c r="X206" s="3">
        <v>325</v>
      </c>
      <c r="Y206" s="3">
        <v>39.200000000000003</v>
      </c>
      <c r="Z206" s="3">
        <v>0.52800000000000002</v>
      </c>
      <c r="AA206" s="3">
        <v>58</v>
      </c>
      <c r="AB206" s="3" t="str">
        <v>pos</v>
      </c>
    </row>
    <row r="207" spans="19:28" x14ac:dyDescent="0.3">
      <c r="S207" s="3" t="str">
        <v>377</v>
      </c>
      <c r="T207" s="3">
        <v>0</v>
      </c>
      <c r="U207" s="3">
        <v>98</v>
      </c>
      <c r="V207" s="3">
        <v>82</v>
      </c>
      <c r="W207" s="3">
        <v>15</v>
      </c>
      <c r="X207" s="3">
        <v>84</v>
      </c>
      <c r="Y207" s="3">
        <v>25.2</v>
      </c>
      <c r="Z207" s="3">
        <v>0.29899999999999999</v>
      </c>
      <c r="AA207" s="3">
        <v>22</v>
      </c>
      <c r="AB207" s="3" t="str">
        <v>neg</v>
      </c>
    </row>
    <row r="208" spans="19:28" x14ac:dyDescent="0.3">
      <c r="S208" s="3" t="str">
        <v>378</v>
      </c>
      <c r="T208" s="3">
        <v>1</v>
      </c>
      <c r="U208" s="3">
        <v>87</v>
      </c>
      <c r="V208" s="3">
        <v>60</v>
      </c>
      <c r="W208" s="3">
        <v>37</v>
      </c>
      <c r="X208" s="3">
        <v>75</v>
      </c>
      <c r="Y208" s="3">
        <v>37.200000000000003</v>
      </c>
      <c r="Z208" s="3">
        <v>0.50900000000000001</v>
      </c>
      <c r="AA208" s="3">
        <v>22</v>
      </c>
      <c r="AB208" s="3" t="str">
        <v>neg</v>
      </c>
    </row>
    <row r="209" spans="19:28" x14ac:dyDescent="0.3">
      <c r="S209" s="3" t="str">
        <v>380</v>
      </c>
      <c r="T209" s="3">
        <v>0</v>
      </c>
      <c r="U209" s="3">
        <v>93</v>
      </c>
      <c r="V209" s="3">
        <v>100</v>
      </c>
      <c r="W209" s="3">
        <v>39</v>
      </c>
      <c r="X209" s="3">
        <v>72</v>
      </c>
      <c r="Y209" s="3">
        <v>43.4</v>
      </c>
      <c r="Z209" s="3">
        <v>1.0209999999999999</v>
      </c>
      <c r="AA209" s="3">
        <v>35</v>
      </c>
      <c r="AB209" s="3" t="str">
        <v>neg</v>
      </c>
    </row>
    <row r="210" spans="19:28" x14ac:dyDescent="0.3">
      <c r="S210" s="3" t="str">
        <v>381</v>
      </c>
      <c r="T210" s="3">
        <v>1</v>
      </c>
      <c r="U210" s="3">
        <v>107</v>
      </c>
      <c r="V210" s="3">
        <v>72</v>
      </c>
      <c r="W210" s="3">
        <v>30</v>
      </c>
      <c r="X210" s="3">
        <v>82</v>
      </c>
      <c r="Y210" s="3">
        <v>30.8</v>
      </c>
      <c r="Z210" s="3">
        <v>0.82099999999999995</v>
      </c>
      <c r="AA210" s="3">
        <v>24</v>
      </c>
      <c r="AB210" s="3" t="str">
        <v>neg</v>
      </c>
    </row>
    <row r="211" spans="19:28" x14ac:dyDescent="0.3">
      <c r="S211" s="3" t="str">
        <v>383</v>
      </c>
      <c r="T211" s="3">
        <v>1</v>
      </c>
      <c r="U211" s="3">
        <v>109</v>
      </c>
      <c r="V211" s="3">
        <v>60</v>
      </c>
      <c r="W211" s="3">
        <v>8</v>
      </c>
      <c r="X211" s="3">
        <v>182</v>
      </c>
      <c r="Y211" s="3">
        <v>25.4</v>
      </c>
      <c r="Z211" s="3">
        <v>0.94699999999999995</v>
      </c>
      <c r="AA211" s="3">
        <v>21</v>
      </c>
      <c r="AB211" s="3" t="str">
        <v>neg</v>
      </c>
    </row>
    <row r="212" spans="19:28" x14ac:dyDescent="0.3">
      <c r="S212" s="3" t="str">
        <v>384</v>
      </c>
      <c r="T212" s="3">
        <v>1</v>
      </c>
      <c r="U212" s="3">
        <v>90</v>
      </c>
      <c r="V212" s="3">
        <v>62</v>
      </c>
      <c r="W212" s="3">
        <v>18</v>
      </c>
      <c r="X212" s="3">
        <v>59</v>
      </c>
      <c r="Y212" s="3">
        <v>25.1</v>
      </c>
      <c r="Z212" s="3">
        <v>1.268</v>
      </c>
      <c r="AA212" s="3">
        <v>25</v>
      </c>
      <c r="AB212" s="3" t="str">
        <v>neg</v>
      </c>
    </row>
    <row r="213" spans="19:28" x14ac:dyDescent="0.3">
      <c r="S213" s="3" t="str">
        <v>385</v>
      </c>
      <c r="T213" s="3">
        <v>1</v>
      </c>
      <c r="U213" s="3">
        <v>125</v>
      </c>
      <c r="V213" s="3">
        <v>70</v>
      </c>
      <c r="W213" s="3">
        <v>24</v>
      </c>
      <c r="X213" s="3">
        <v>110</v>
      </c>
      <c r="Y213" s="3">
        <v>24.3</v>
      </c>
      <c r="Z213" s="3">
        <v>0.221</v>
      </c>
      <c r="AA213" s="3">
        <v>25</v>
      </c>
      <c r="AB213" s="3" t="str">
        <v>neg</v>
      </c>
    </row>
    <row r="214" spans="19:28" x14ac:dyDescent="0.3">
      <c r="S214" s="3" t="str">
        <v>386</v>
      </c>
      <c r="T214" s="3">
        <v>1</v>
      </c>
      <c r="U214" s="3">
        <v>119</v>
      </c>
      <c r="V214" s="3">
        <v>54</v>
      </c>
      <c r="W214" s="3">
        <v>13</v>
      </c>
      <c r="X214" s="3">
        <v>50</v>
      </c>
      <c r="Y214" s="3">
        <v>22.3</v>
      </c>
      <c r="Z214" s="3">
        <v>0.20499999999999999</v>
      </c>
      <c r="AA214" s="3">
        <v>24</v>
      </c>
      <c r="AB214" s="3" t="str">
        <v>neg</v>
      </c>
    </row>
    <row r="215" spans="19:28" x14ac:dyDescent="0.3">
      <c r="S215" s="3" t="str">
        <v>389</v>
      </c>
      <c r="T215" s="3">
        <v>5</v>
      </c>
      <c r="U215" s="3">
        <v>144</v>
      </c>
      <c r="V215" s="3">
        <v>82</v>
      </c>
      <c r="W215" s="3">
        <v>26</v>
      </c>
      <c r="X215" s="3">
        <v>285</v>
      </c>
      <c r="Y215" s="3">
        <v>32</v>
      </c>
      <c r="Z215" s="3">
        <v>0.45200000000000001</v>
      </c>
      <c r="AA215" s="3">
        <v>58</v>
      </c>
      <c r="AB215" s="3" t="str">
        <v>pos</v>
      </c>
    </row>
    <row r="216" spans="19:28" x14ac:dyDescent="0.3">
      <c r="S216" s="3" t="str">
        <v>390</v>
      </c>
      <c r="T216" s="3">
        <v>3</v>
      </c>
      <c r="U216" s="3">
        <v>100</v>
      </c>
      <c r="V216" s="3">
        <v>68</v>
      </c>
      <c r="W216" s="3">
        <v>23</v>
      </c>
      <c r="X216" s="3">
        <v>81</v>
      </c>
      <c r="Y216" s="3">
        <v>31.6</v>
      </c>
      <c r="Z216" s="3">
        <v>0.94899999999999995</v>
      </c>
      <c r="AA216" s="3">
        <v>28</v>
      </c>
      <c r="AB216" s="3" t="str">
        <v>neg</v>
      </c>
    </row>
    <row r="217" spans="19:28" x14ac:dyDescent="0.3">
      <c r="S217" s="3" t="str">
        <v>391</v>
      </c>
      <c r="T217" s="3">
        <v>1</v>
      </c>
      <c r="U217" s="3">
        <v>100</v>
      </c>
      <c r="V217" s="3">
        <v>66</v>
      </c>
      <c r="W217" s="3">
        <v>29</v>
      </c>
      <c r="X217" s="3">
        <v>196</v>
      </c>
      <c r="Y217" s="3">
        <v>32</v>
      </c>
      <c r="Z217" s="3">
        <v>0.44400000000000001</v>
      </c>
      <c r="AA217" s="3">
        <v>42</v>
      </c>
      <c r="AB217" s="3" t="str">
        <v>neg</v>
      </c>
    </row>
    <row r="218" spans="19:28" x14ac:dyDescent="0.3">
      <c r="S218" s="3" t="str">
        <v>393</v>
      </c>
      <c r="T218" s="3">
        <v>1</v>
      </c>
      <c r="U218" s="3">
        <v>131</v>
      </c>
      <c r="V218" s="3">
        <v>64</v>
      </c>
      <c r="W218" s="3">
        <v>14</v>
      </c>
      <c r="X218" s="3">
        <v>415</v>
      </c>
      <c r="Y218" s="3">
        <v>23.7</v>
      </c>
      <c r="Z218" s="3">
        <v>0.38900000000000001</v>
      </c>
      <c r="AA218" s="3">
        <v>21</v>
      </c>
      <c r="AB218" s="3" t="str">
        <v>neg</v>
      </c>
    </row>
    <row r="219" spans="19:28" x14ac:dyDescent="0.3">
      <c r="S219" s="3" t="str">
        <v>394</v>
      </c>
      <c r="T219" s="3">
        <v>4</v>
      </c>
      <c r="U219" s="3">
        <v>116</v>
      </c>
      <c r="V219" s="3">
        <v>72</v>
      </c>
      <c r="W219" s="3">
        <v>12</v>
      </c>
      <c r="X219" s="3">
        <v>87</v>
      </c>
      <c r="Y219" s="3">
        <v>22.1</v>
      </c>
      <c r="Z219" s="3">
        <v>0.46300000000000002</v>
      </c>
      <c r="AA219" s="3">
        <v>37</v>
      </c>
      <c r="AB219" s="3" t="str">
        <v>neg</v>
      </c>
    </row>
    <row r="220" spans="19:28" x14ac:dyDescent="0.3">
      <c r="S220" s="3" t="str">
        <v>396</v>
      </c>
      <c r="T220" s="3">
        <v>2</v>
      </c>
      <c r="U220" s="3">
        <v>127</v>
      </c>
      <c r="V220" s="3">
        <v>58</v>
      </c>
      <c r="W220" s="3">
        <v>24</v>
      </c>
      <c r="X220" s="3">
        <v>275</v>
      </c>
      <c r="Y220" s="3">
        <v>27.7</v>
      </c>
      <c r="Z220" s="3">
        <v>1.6</v>
      </c>
      <c r="AA220" s="3">
        <v>25</v>
      </c>
      <c r="AB220" s="3" t="str">
        <v>neg</v>
      </c>
    </row>
    <row r="221" spans="19:28" x14ac:dyDescent="0.3">
      <c r="S221" s="3" t="str">
        <v>397</v>
      </c>
      <c r="T221" s="3">
        <v>3</v>
      </c>
      <c r="U221" s="3">
        <v>96</v>
      </c>
      <c r="V221" s="3">
        <v>56</v>
      </c>
      <c r="W221" s="3">
        <v>34</v>
      </c>
      <c r="X221" s="3">
        <v>115</v>
      </c>
      <c r="Y221" s="3">
        <v>24.7</v>
      </c>
      <c r="Z221" s="3">
        <v>0.94399999999999995</v>
      </c>
      <c r="AA221" s="3">
        <v>39</v>
      </c>
      <c r="AB221" s="3" t="str">
        <v>neg</v>
      </c>
    </row>
    <row r="222" spans="19:28" x14ac:dyDescent="0.3">
      <c r="S222" s="3" t="str">
        <v>403</v>
      </c>
      <c r="T222" s="3">
        <v>5</v>
      </c>
      <c r="U222" s="3">
        <v>136</v>
      </c>
      <c r="V222" s="3">
        <v>84</v>
      </c>
      <c r="W222" s="3">
        <v>41</v>
      </c>
      <c r="X222" s="3">
        <v>88</v>
      </c>
      <c r="Y222" s="3">
        <v>35</v>
      </c>
      <c r="Z222" s="3">
        <v>0.28599999999999998</v>
      </c>
      <c r="AA222" s="3">
        <v>35</v>
      </c>
      <c r="AB222" s="3" t="str">
        <v>pos</v>
      </c>
    </row>
    <row r="223" spans="19:28" x14ac:dyDescent="0.3">
      <c r="S223" s="3" t="str">
        <v>406</v>
      </c>
      <c r="T223" s="3">
        <v>2</v>
      </c>
      <c r="U223" s="3">
        <v>123</v>
      </c>
      <c r="V223" s="3">
        <v>48</v>
      </c>
      <c r="W223" s="3">
        <v>32</v>
      </c>
      <c r="X223" s="3">
        <v>165</v>
      </c>
      <c r="Y223" s="3">
        <v>42.1</v>
      </c>
      <c r="Z223" s="3">
        <v>0.52</v>
      </c>
      <c r="AA223" s="3">
        <v>26</v>
      </c>
      <c r="AB223" s="3" t="str">
        <v>neg</v>
      </c>
    </row>
    <row r="224" spans="19:28" x14ac:dyDescent="0.3">
      <c r="S224" s="3" t="str">
        <v>410</v>
      </c>
      <c r="T224" s="3">
        <v>1</v>
      </c>
      <c r="U224" s="3">
        <v>172</v>
      </c>
      <c r="V224" s="3">
        <v>68</v>
      </c>
      <c r="W224" s="3">
        <v>49</v>
      </c>
      <c r="X224" s="3">
        <v>579</v>
      </c>
      <c r="Y224" s="3">
        <v>42.4</v>
      </c>
      <c r="Z224" s="3">
        <v>0.70199999999999996</v>
      </c>
      <c r="AA224" s="3">
        <v>28</v>
      </c>
      <c r="AB224" s="3" t="str">
        <v>pos</v>
      </c>
    </row>
    <row r="225" spans="19:28" x14ac:dyDescent="0.3">
      <c r="S225" s="3" t="str">
        <v>412</v>
      </c>
      <c r="T225" s="3">
        <v>1</v>
      </c>
      <c r="U225" s="3">
        <v>112</v>
      </c>
      <c r="V225" s="3">
        <v>72</v>
      </c>
      <c r="W225" s="3">
        <v>30</v>
      </c>
      <c r="X225" s="3">
        <v>176</v>
      </c>
      <c r="Y225" s="3">
        <v>34.4</v>
      </c>
      <c r="Z225" s="3">
        <v>0.52800000000000002</v>
      </c>
      <c r="AA225" s="3">
        <v>25</v>
      </c>
      <c r="AB225" s="3" t="str">
        <v>neg</v>
      </c>
    </row>
    <row r="226" spans="19:28" x14ac:dyDescent="0.3">
      <c r="S226" s="3" t="str">
        <v>413</v>
      </c>
      <c r="T226" s="3">
        <v>1</v>
      </c>
      <c r="U226" s="3">
        <v>143</v>
      </c>
      <c r="V226" s="3">
        <v>84</v>
      </c>
      <c r="W226" s="3">
        <v>23</v>
      </c>
      <c r="X226" s="3">
        <v>310</v>
      </c>
      <c r="Y226" s="3">
        <v>42.4</v>
      </c>
      <c r="Z226" s="3">
        <v>1.0760000000000001</v>
      </c>
      <c r="AA226" s="3">
        <v>22</v>
      </c>
      <c r="AB226" s="3" t="str">
        <v>neg</v>
      </c>
    </row>
    <row r="227" spans="19:28" x14ac:dyDescent="0.3">
      <c r="S227" s="3" t="str">
        <v>414</v>
      </c>
      <c r="T227" s="3">
        <v>1</v>
      </c>
      <c r="U227" s="3">
        <v>143</v>
      </c>
      <c r="V227" s="3">
        <v>74</v>
      </c>
      <c r="W227" s="3">
        <v>22</v>
      </c>
      <c r="X227" s="3">
        <v>61</v>
      </c>
      <c r="Y227" s="3">
        <v>26.2</v>
      </c>
      <c r="Z227" s="3">
        <v>0.25600000000000001</v>
      </c>
      <c r="AA227" s="3">
        <v>21</v>
      </c>
      <c r="AB227" s="3" t="str">
        <v>neg</v>
      </c>
    </row>
    <row r="228" spans="19:28" x14ac:dyDescent="0.3">
      <c r="S228" s="3" t="str">
        <v>415</v>
      </c>
      <c r="T228" s="3">
        <v>0</v>
      </c>
      <c r="U228" s="3">
        <v>138</v>
      </c>
      <c r="V228" s="3">
        <v>60</v>
      </c>
      <c r="W228" s="3">
        <v>35</v>
      </c>
      <c r="X228" s="3">
        <v>167</v>
      </c>
      <c r="Y228" s="3">
        <v>34.6</v>
      </c>
      <c r="Z228" s="3">
        <v>0.53400000000000003</v>
      </c>
      <c r="AA228" s="3">
        <v>21</v>
      </c>
      <c r="AB228" s="3" t="str">
        <v>pos</v>
      </c>
    </row>
    <row r="229" spans="19:28" x14ac:dyDescent="0.3">
      <c r="S229" s="3" t="str">
        <v>416</v>
      </c>
      <c r="T229" s="3">
        <v>3</v>
      </c>
      <c r="U229" s="3">
        <v>173</v>
      </c>
      <c r="V229" s="3">
        <v>84</v>
      </c>
      <c r="W229" s="3">
        <v>33</v>
      </c>
      <c r="X229" s="3">
        <v>474</v>
      </c>
      <c r="Y229" s="3">
        <v>35.700000000000003</v>
      </c>
      <c r="Z229" s="3">
        <v>0.25800000000000001</v>
      </c>
      <c r="AA229" s="3">
        <v>22</v>
      </c>
      <c r="AB229" s="3" t="str">
        <v>pos</v>
      </c>
    </row>
    <row r="230" spans="19:28" x14ac:dyDescent="0.3">
      <c r="S230" s="3" t="str">
        <v>420</v>
      </c>
      <c r="T230" s="3">
        <v>3</v>
      </c>
      <c r="U230" s="3">
        <v>129</v>
      </c>
      <c r="V230" s="3">
        <v>64</v>
      </c>
      <c r="W230" s="3">
        <v>29</v>
      </c>
      <c r="X230" s="3">
        <v>115</v>
      </c>
      <c r="Y230" s="3">
        <v>26.4</v>
      </c>
      <c r="Z230" s="3">
        <v>0.219</v>
      </c>
      <c r="AA230" s="3">
        <v>28</v>
      </c>
      <c r="AB230" s="3" t="str">
        <v>pos</v>
      </c>
    </row>
    <row r="231" spans="19:28" x14ac:dyDescent="0.3">
      <c r="S231" s="3" t="str">
        <v>421</v>
      </c>
      <c r="T231" s="3">
        <v>1</v>
      </c>
      <c r="U231" s="3">
        <v>119</v>
      </c>
      <c r="V231" s="3">
        <v>88</v>
      </c>
      <c r="W231" s="3">
        <v>41</v>
      </c>
      <c r="X231" s="3">
        <v>170</v>
      </c>
      <c r="Y231" s="3">
        <v>45.3</v>
      </c>
      <c r="Z231" s="3">
        <v>0.50700000000000001</v>
      </c>
      <c r="AA231" s="3">
        <v>26</v>
      </c>
      <c r="AB231" s="3" t="str">
        <v>neg</v>
      </c>
    </row>
    <row r="232" spans="19:28" x14ac:dyDescent="0.3">
      <c r="S232" s="3" t="str">
        <v>422</v>
      </c>
      <c r="T232" s="3">
        <v>2</v>
      </c>
      <c r="U232" s="3">
        <v>94</v>
      </c>
      <c r="V232" s="3">
        <v>68</v>
      </c>
      <c r="W232" s="3">
        <v>18</v>
      </c>
      <c r="X232" s="3">
        <v>76</v>
      </c>
      <c r="Y232" s="3">
        <v>26</v>
      </c>
      <c r="Z232" s="3">
        <v>0.56100000000000005</v>
      </c>
      <c r="AA232" s="3">
        <v>21</v>
      </c>
      <c r="AB232" s="3" t="str">
        <v>neg</v>
      </c>
    </row>
    <row r="233" spans="19:28" x14ac:dyDescent="0.3">
      <c r="S233" s="3" t="str">
        <v>423</v>
      </c>
      <c r="T233" s="3">
        <v>0</v>
      </c>
      <c r="U233" s="3">
        <v>102</v>
      </c>
      <c r="V233" s="3">
        <v>64</v>
      </c>
      <c r="W233" s="3">
        <v>46</v>
      </c>
      <c r="X233" s="3">
        <v>78</v>
      </c>
      <c r="Y233" s="3">
        <v>40.6</v>
      </c>
      <c r="Z233" s="3">
        <v>0.496</v>
      </c>
      <c r="AA233" s="3">
        <v>21</v>
      </c>
      <c r="AB233" s="3" t="str">
        <v>neg</v>
      </c>
    </row>
    <row r="234" spans="19:28" x14ac:dyDescent="0.3">
      <c r="S234" s="3" t="str">
        <v>425</v>
      </c>
      <c r="T234" s="3">
        <v>8</v>
      </c>
      <c r="U234" s="3">
        <v>151</v>
      </c>
      <c r="V234" s="3">
        <v>78</v>
      </c>
      <c r="W234" s="3">
        <v>32</v>
      </c>
      <c r="X234" s="3">
        <v>210</v>
      </c>
      <c r="Y234" s="3">
        <v>42.9</v>
      </c>
      <c r="Z234" s="3">
        <v>0.51600000000000001</v>
      </c>
      <c r="AA234" s="3">
        <v>36</v>
      </c>
      <c r="AB234" s="3" t="str">
        <v>pos</v>
      </c>
    </row>
    <row r="235" spans="19:28" x14ac:dyDescent="0.3">
      <c r="S235" s="3" t="str">
        <v>426</v>
      </c>
      <c r="T235" s="3">
        <v>4</v>
      </c>
      <c r="U235" s="3">
        <v>184</v>
      </c>
      <c r="V235" s="3">
        <v>78</v>
      </c>
      <c r="W235" s="3">
        <v>39</v>
      </c>
      <c r="X235" s="3">
        <v>277</v>
      </c>
      <c r="Y235" s="3">
        <v>37</v>
      </c>
      <c r="Z235" s="3">
        <v>0.26400000000000001</v>
      </c>
      <c r="AA235" s="3">
        <v>31</v>
      </c>
      <c r="AB235" s="3" t="str">
        <v>pos</v>
      </c>
    </row>
    <row r="236" spans="19:28" x14ac:dyDescent="0.3">
      <c r="S236" s="3" t="str">
        <v>428</v>
      </c>
      <c r="T236" s="3">
        <v>1</v>
      </c>
      <c r="U236" s="3">
        <v>181</v>
      </c>
      <c r="V236" s="3">
        <v>64</v>
      </c>
      <c r="W236" s="3">
        <v>30</v>
      </c>
      <c r="X236" s="3">
        <v>180</v>
      </c>
      <c r="Y236" s="3">
        <v>34.1</v>
      </c>
      <c r="Z236" s="3">
        <v>0.32800000000000001</v>
      </c>
      <c r="AA236" s="3">
        <v>38</v>
      </c>
      <c r="AB236" s="3" t="str">
        <v>pos</v>
      </c>
    </row>
    <row r="237" spans="19:28" x14ac:dyDescent="0.3">
      <c r="S237" s="3" t="str">
        <v>429</v>
      </c>
      <c r="T237" s="3">
        <v>0</v>
      </c>
      <c r="U237" s="3">
        <v>135</v>
      </c>
      <c r="V237" s="3">
        <v>94</v>
      </c>
      <c r="W237" s="3">
        <v>46</v>
      </c>
      <c r="X237" s="3">
        <v>145</v>
      </c>
      <c r="Y237" s="3">
        <v>40.6</v>
      </c>
      <c r="Z237" s="3">
        <v>0.28399999999999997</v>
      </c>
      <c r="AA237" s="3">
        <v>26</v>
      </c>
      <c r="AB237" s="3" t="str">
        <v>neg</v>
      </c>
    </row>
    <row r="238" spans="19:28" x14ac:dyDescent="0.3">
      <c r="S238" s="3" t="str">
        <v>430</v>
      </c>
      <c r="T238" s="3">
        <v>1</v>
      </c>
      <c r="U238" s="3">
        <v>95</v>
      </c>
      <c r="V238" s="3">
        <v>82</v>
      </c>
      <c r="W238" s="3">
        <v>25</v>
      </c>
      <c r="X238" s="3">
        <v>180</v>
      </c>
      <c r="Y238" s="3">
        <v>35</v>
      </c>
      <c r="Z238" s="3">
        <v>0.23300000000000001</v>
      </c>
      <c r="AA238" s="3">
        <v>43</v>
      </c>
      <c r="AB238" s="3" t="str">
        <v>pos</v>
      </c>
    </row>
    <row r="239" spans="19:28" x14ac:dyDescent="0.3">
      <c r="S239" s="3" t="str">
        <v>432</v>
      </c>
      <c r="T239" s="3">
        <v>3</v>
      </c>
      <c r="U239" s="3">
        <v>89</v>
      </c>
      <c r="V239" s="3">
        <v>74</v>
      </c>
      <c r="W239" s="3">
        <v>16</v>
      </c>
      <c r="X239" s="3">
        <v>85</v>
      </c>
      <c r="Y239" s="3">
        <v>30.4</v>
      </c>
      <c r="Z239" s="3">
        <v>0.55100000000000005</v>
      </c>
      <c r="AA239" s="3">
        <v>38</v>
      </c>
      <c r="AB239" s="3" t="str">
        <v>neg</v>
      </c>
    </row>
    <row r="240" spans="19:28" x14ac:dyDescent="0.3">
      <c r="S240" s="3" t="str">
        <v>433</v>
      </c>
      <c r="T240" s="3">
        <v>1</v>
      </c>
      <c r="U240" s="3">
        <v>80</v>
      </c>
      <c r="V240" s="3">
        <v>74</v>
      </c>
      <c r="W240" s="3">
        <v>11</v>
      </c>
      <c r="X240" s="3">
        <v>60</v>
      </c>
      <c r="Y240" s="3">
        <v>30</v>
      </c>
      <c r="Z240" s="3">
        <v>0.52700000000000002</v>
      </c>
      <c r="AA240" s="3">
        <v>22</v>
      </c>
      <c r="AB240" s="3" t="str">
        <v>neg</v>
      </c>
    </row>
    <row r="241" spans="19:28" x14ac:dyDescent="0.3">
      <c r="S241" s="3" t="str">
        <v>442</v>
      </c>
      <c r="T241" s="3">
        <v>2</v>
      </c>
      <c r="U241" s="3">
        <v>83</v>
      </c>
      <c r="V241" s="3">
        <v>66</v>
      </c>
      <c r="W241" s="3">
        <v>23</v>
      </c>
      <c r="X241" s="3">
        <v>50</v>
      </c>
      <c r="Y241" s="3">
        <v>32.200000000000003</v>
      </c>
      <c r="Z241" s="3">
        <v>0.497</v>
      </c>
      <c r="AA241" s="3">
        <v>22</v>
      </c>
      <c r="AB241" s="3" t="str">
        <v>neg</v>
      </c>
    </row>
    <row r="242" spans="19:28" x14ac:dyDescent="0.3">
      <c r="S242" s="3" t="str">
        <v>443</v>
      </c>
      <c r="T242" s="3">
        <v>4</v>
      </c>
      <c r="U242" s="3">
        <v>117</v>
      </c>
      <c r="V242" s="3">
        <v>64</v>
      </c>
      <c r="W242" s="3">
        <v>27</v>
      </c>
      <c r="X242" s="3">
        <v>120</v>
      </c>
      <c r="Y242" s="3">
        <v>33.200000000000003</v>
      </c>
      <c r="Z242" s="3">
        <v>0.23</v>
      </c>
      <c r="AA242" s="3">
        <v>24</v>
      </c>
      <c r="AB242" s="3" t="str">
        <v>neg</v>
      </c>
    </row>
    <row r="243" spans="19:28" x14ac:dyDescent="0.3">
      <c r="S243" s="3" t="str">
        <v>446</v>
      </c>
      <c r="T243" s="3">
        <v>0</v>
      </c>
      <c r="U243" s="3">
        <v>180</v>
      </c>
      <c r="V243" s="3">
        <v>78</v>
      </c>
      <c r="W243" s="3">
        <v>63</v>
      </c>
      <c r="X243" s="3">
        <v>14</v>
      </c>
      <c r="Y243" s="3">
        <v>59.4</v>
      </c>
      <c r="Z243" s="3">
        <v>2.42</v>
      </c>
      <c r="AA243" s="3">
        <v>25</v>
      </c>
      <c r="AB243" s="3" t="str">
        <v>pos</v>
      </c>
    </row>
    <row r="244" spans="19:28" x14ac:dyDescent="0.3">
      <c r="S244" s="3" t="str">
        <v>447</v>
      </c>
      <c r="T244" s="3">
        <v>1</v>
      </c>
      <c r="U244" s="3">
        <v>100</v>
      </c>
      <c r="V244" s="3">
        <v>72</v>
      </c>
      <c r="W244" s="3">
        <v>12</v>
      </c>
      <c r="X244" s="3">
        <v>70</v>
      </c>
      <c r="Y244" s="3">
        <v>25.3</v>
      </c>
      <c r="Z244" s="3">
        <v>0.65800000000000003</v>
      </c>
      <c r="AA244" s="3">
        <v>28</v>
      </c>
      <c r="AB244" s="3" t="str">
        <v>neg</v>
      </c>
    </row>
    <row r="245" spans="19:28" x14ac:dyDescent="0.3">
      <c r="S245" s="3" t="str">
        <v>448</v>
      </c>
      <c r="T245" s="3">
        <v>0</v>
      </c>
      <c r="U245" s="3">
        <v>95</v>
      </c>
      <c r="V245" s="3">
        <v>80</v>
      </c>
      <c r="W245" s="3">
        <v>45</v>
      </c>
      <c r="X245" s="3">
        <v>92</v>
      </c>
      <c r="Y245" s="3">
        <v>36.5</v>
      </c>
      <c r="Z245" s="3">
        <v>0.33</v>
      </c>
      <c r="AA245" s="3">
        <v>26</v>
      </c>
      <c r="AB245" s="3" t="str">
        <v>neg</v>
      </c>
    </row>
    <row r="246" spans="19:28" x14ac:dyDescent="0.3">
      <c r="S246" s="3" t="str">
        <v>449</v>
      </c>
      <c r="T246" s="3">
        <v>0</v>
      </c>
      <c r="U246" s="3">
        <v>104</v>
      </c>
      <c r="V246" s="3">
        <v>64</v>
      </c>
      <c r="W246" s="3">
        <v>37</v>
      </c>
      <c r="X246" s="3">
        <v>64</v>
      </c>
      <c r="Y246" s="3">
        <v>33.6</v>
      </c>
      <c r="Z246" s="3">
        <v>0.51</v>
      </c>
      <c r="AA246" s="3">
        <v>22</v>
      </c>
      <c r="AB246" s="3" t="str">
        <v>pos</v>
      </c>
    </row>
    <row r="247" spans="19:28" x14ac:dyDescent="0.3">
      <c r="S247" s="3" t="str">
        <v>450</v>
      </c>
      <c r="T247" s="3">
        <v>0</v>
      </c>
      <c r="U247" s="3">
        <v>120</v>
      </c>
      <c r="V247" s="3">
        <v>74</v>
      </c>
      <c r="W247" s="3">
        <v>18</v>
      </c>
      <c r="X247" s="3">
        <v>63</v>
      </c>
      <c r="Y247" s="3">
        <v>30.5</v>
      </c>
      <c r="Z247" s="3">
        <v>0.28499999999999998</v>
      </c>
      <c r="AA247" s="3">
        <v>26</v>
      </c>
      <c r="AB247" s="3" t="str">
        <v>neg</v>
      </c>
    </row>
    <row r="248" spans="19:28" x14ac:dyDescent="0.3">
      <c r="S248" s="3" t="str">
        <v>451</v>
      </c>
      <c r="T248" s="3">
        <v>1</v>
      </c>
      <c r="U248" s="3">
        <v>82</v>
      </c>
      <c r="V248" s="3">
        <v>64</v>
      </c>
      <c r="W248" s="3">
        <v>13</v>
      </c>
      <c r="X248" s="3">
        <v>95</v>
      </c>
      <c r="Y248" s="3">
        <v>21.2</v>
      </c>
      <c r="Z248" s="3">
        <v>0.41499999999999998</v>
      </c>
      <c r="AA248" s="3">
        <v>23</v>
      </c>
      <c r="AB248" s="3" t="str">
        <v>neg</v>
      </c>
    </row>
    <row r="249" spans="19:28" x14ac:dyDescent="0.3">
      <c r="S249" s="3" t="str">
        <v>453</v>
      </c>
      <c r="T249" s="3">
        <v>0</v>
      </c>
      <c r="U249" s="3">
        <v>91</v>
      </c>
      <c r="V249" s="3">
        <v>68</v>
      </c>
      <c r="W249" s="3">
        <v>32</v>
      </c>
      <c r="X249" s="3">
        <v>210</v>
      </c>
      <c r="Y249" s="3">
        <v>39.9</v>
      </c>
      <c r="Z249" s="3">
        <v>0.38100000000000001</v>
      </c>
      <c r="AA249" s="3">
        <v>25</v>
      </c>
      <c r="AB249" s="3" t="str">
        <v>neg</v>
      </c>
    </row>
    <row r="250" spans="19:28" x14ac:dyDescent="0.3">
      <c r="S250" s="3" t="str">
        <v>455</v>
      </c>
      <c r="T250" s="3">
        <v>2</v>
      </c>
      <c r="U250" s="3">
        <v>100</v>
      </c>
      <c r="V250" s="3">
        <v>54</v>
      </c>
      <c r="W250" s="3">
        <v>28</v>
      </c>
      <c r="X250" s="3">
        <v>105</v>
      </c>
      <c r="Y250" s="3">
        <v>37.799999999999997</v>
      </c>
      <c r="Z250" s="3">
        <v>0.498</v>
      </c>
      <c r="AA250" s="3">
        <v>24</v>
      </c>
      <c r="AB250" s="3" t="str">
        <v>neg</v>
      </c>
    </row>
    <row r="251" spans="19:28" x14ac:dyDescent="0.3">
      <c r="S251" s="3" t="str">
        <v>458</v>
      </c>
      <c r="T251" s="3">
        <v>5</v>
      </c>
      <c r="U251" s="3">
        <v>86</v>
      </c>
      <c r="V251" s="3">
        <v>68</v>
      </c>
      <c r="W251" s="3">
        <v>28</v>
      </c>
      <c r="X251" s="3">
        <v>71</v>
      </c>
      <c r="Y251" s="3">
        <v>30.2</v>
      </c>
      <c r="Z251" s="3">
        <v>0.36399999999999999</v>
      </c>
      <c r="AA251" s="3">
        <v>24</v>
      </c>
      <c r="AB251" s="3" t="str">
        <v>neg</v>
      </c>
    </row>
    <row r="252" spans="19:28" x14ac:dyDescent="0.3">
      <c r="S252" s="3" t="str">
        <v>459</v>
      </c>
      <c r="T252" s="3">
        <v>10</v>
      </c>
      <c r="U252" s="3">
        <v>148</v>
      </c>
      <c r="V252" s="3">
        <v>84</v>
      </c>
      <c r="W252" s="3">
        <v>48</v>
      </c>
      <c r="X252" s="3">
        <v>237</v>
      </c>
      <c r="Y252" s="3">
        <v>37.6</v>
      </c>
      <c r="Z252" s="3">
        <v>1.0009999999999999</v>
      </c>
      <c r="AA252" s="3">
        <v>51</v>
      </c>
      <c r="AB252" s="3" t="str">
        <v>pos</v>
      </c>
    </row>
    <row r="253" spans="19:28" x14ac:dyDescent="0.3">
      <c r="S253" s="3" t="str">
        <v>460</v>
      </c>
      <c r="T253" s="3">
        <v>9</v>
      </c>
      <c r="U253" s="3">
        <v>134</v>
      </c>
      <c r="V253" s="3">
        <v>74</v>
      </c>
      <c r="W253" s="3">
        <v>33</v>
      </c>
      <c r="X253" s="3">
        <v>60</v>
      </c>
      <c r="Y253" s="3">
        <v>25.9</v>
      </c>
      <c r="Z253" s="3">
        <v>0.46</v>
      </c>
      <c r="AA253" s="3">
        <v>81</v>
      </c>
      <c r="AB253" s="3" t="str">
        <v>neg</v>
      </c>
    </row>
    <row r="254" spans="19:28" x14ac:dyDescent="0.3">
      <c r="S254" s="3" t="str">
        <v>461</v>
      </c>
      <c r="T254" s="3">
        <v>9</v>
      </c>
      <c r="U254" s="3">
        <v>120</v>
      </c>
      <c r="V254" s="3">
        <v>72</v>
      </c>
      <c r="W254" s="3">
        <v>22</v>
      </c>
      <c r="X254" s="3">
        <v>56</v>
      </c>
      <c r="Y254" s="3">
        <v>20.8</v>
      </c>
      <c r="Z254" s="3">
        <v>0.73299999999999998</v>
      </c>
      <c r="AA254" s="3">
        <v>48</v>
      </c>
      <c r="AB254" s="3" t="str">
        <v>neg</v>
      </c>
    </row>
    <row r="255" spans="19:28" x14ac:dyDescent="0.3">
      <c r="S255" s="3" t="str">
        <v>463</v>
      </c>
      <c r="T255" s="3">
        <v>8</v>
      </c>
      <c r="U255" s="3">
        <v>74</v>
      </c>
      <c r="V255" s="3">
        <v>70</v>
      </c>
      <c r="W255" s="3">
        <v>40</v>
      </c>
      <c r="X255" s="3">
        <v>49</v>
      </c>
      <c r="Y255" s="3">
        <v>35.299999999999997</v>
      </c>
      <c r="Z255" s="3">
        <v>0.70499999999999996</v>
      </c>
      <c r="AA255" s="3">
        <v>39</v>
      </c>
      <c r="AB255" s="3" t="str">
        <v>neg</v>
      </c>
    </row>
    <row r="256" spans="19:28" x14ac:dyDescent="0.3">
      <c r="S256" s="3" t="str">
        <v>466</v>
      </c>
      <c r="T256" s="3">
        <v>0</v>
      </c>
      <c r="U256" s="3">
        <v>124</v>
      </c>
      <c r="V256" s="3">
        <v>56</v>
      </c>
      <c r="W256" s="3">
        <v>13</v>
      </c>
      <c r="X256" s="3">
        <v>105</v>
      </c>
      <c r="Y256" s="3">
        <v>21.8</v>
      </c>
      <c r="Z256" s="3">
        <v>0.45200000000000001</v>
      </c>
      <c r="AA256" s="3">
        <v>21</v>
      </c>
      <c r="AB256" s="3" t="str">
        <v>neg</v>
      </c>
    </row>
    <row r="257" spans="19:28" x14ac:dyDescent="0.3">
      <c r="S257" s="3" t="str">
        <v>467</v>
      </c>
      <c r="T257" s="3">
        <v>0</v>
      </c>
      <c r="U257" s="3">
        <v>74</v>
      </c>
      <c r="V257" s="3">
        <v>52</v>
      </c>
      <c r="W257" s="3">
        <v>10</v>
      </c>
      <c r="X257" s="3">
        <v>36</v>
      </c>
      <c r="Y257" s="3">
        <v>27.8</v>
      </c>
      <c r="Z257" s="3">
        <v>0.26900000000000002</v>
      </c>
      <c r="AA257" s="3">
        <v>22</v>
      </c>
      <c r="AB257" s="3" t="str">
        <v>neg</v>
      </c>
    </row>
    <row r="258" spans="19:28" x14ac:dyDescent="0.3">
      <c r="S258" s="3" t="str">
        <v>468</v>
      </c>
      <c r="T258" s="3">
        <v>0</v>
      </c>
      <c r="U258" s="3">
        <v>97</v>
      </c>
      <c r="V258" s="3">
        <v>64</v>
      </c>
      <c r="W258" s="3">
        <v>36</v>
      </c>
      <c r="X258" s="3">
        <v>100</v>
      </c>
      <c r="Y258" s="3">
        <v>36.799999999999997</v>
      </c>
      <c r="Z258" s="3">
        <v>0.6</v>
      </c>
      <c r="AA258" s="3">
        <v>25</v>
      </c>
      <c r="AB258" s="3" t="str">
        <v>neg</v>
      </c>
    </row>
    <row r="259" spans="19:28" x14ac:dyDescent="0.3">
      <c r="S259" s="3" t="str">
        <v>470</v>
      </c>
      <c r="T259" s="3">
        <v>6</v>
      </c>
      <c r="U259" s="3">
        <v>154</v>
      </c>
      <c r="V259" s="3">
        <v>78</v>
      </c>
      <c r="W259" s="3">
        <v>41</v>
      </c>
      <c r="X259" s="3">
        <v>140</v>
      </c>
      <c r="Y259" s="3">
        <v>46.1</v>
      </c>
      <c r="Z259" s="3">
        <v>0.57099999999999995</v>
      </c>
      <c r="AA259" s="3">
        <v>27</v>
      </c>
      <c r="AB259" s="3" t="str">
        <v>neg</v>
      </c>
    </row>
    <row r="260" spans="19:28" x14ac:dyDescent="0.3">
      <c r="S260" s="3" t="str">
        <v>477</v>
      </c>
      <c r="T260" s="3">
        <v>2</v>
      </c>
      <c r="U260" s="3">
        <v>105</v>
      </c>
      <c r="V260" s="3">
        <v>80</v>
      </c>
      <c r="W260" s="3">
        <v>45</v>
      </c>
      <c r="X260" s="3">
        <v>191</v>
      </c>
      <c r="Y260" s="3">
        <v>33.700000000000003</v>
      </c>
      <c r="Z260" s="3">
        <v>0.71099999999999997</v>
      </c>
      <c r="AA260" s="3">
        <v>29</v>
      </c>
      <c r="AB260" s="3" t="str">
        <v>pos</v>
      </c>
    </row>
    <row r="261" spans="19:28" x14ac:dyDescent="0.3">
      <c r="S261" s="3" t="str">
        <v>478</v>
      </c>
      <c r="T261" s="3">
        <v>7</v>
      </c>
      <c r="U261" s="3">
        <v>114</v>
      </c>
      <c r="V261" s="3">
        <v>76</v>
      </c>
      <c r="W261" s="3">
        <v>17</v>
      </c>
      <c r="X261" s="3">
        <v>110</v>
      </c>
      <c r="Y261" s="3">
        <v>23.8</v>
      </c>
      <c r="Z261" s="3">
        <v>0.46600000000000003</v>
      </c>
      <c r="AA261" s="3">
        <v>31</v>
      </c>
      <c r="AB261" s="3" t="str">
        <v>neg</v>
      </c>
    </row>
    <row r="262" spans="19:28" x14ac:dyDescent="0.3">
      <c r="S262" s="3" t="str">
        <v>479</v>
      </c>
      <c r="T262" s="3">
        <v>8</v>
      </c>
      <c r="U262" s="3">
        <v>126</v>
      </c>
      <c r="V262" s="3">
        <v>74</v>
      </c>
      <c r="W262" s="3">
        <v>38</v>
      </c>
      <c r="X262" s="3">
        <v>75</v>
      </c>
      <c r="Y262" s="3">
        <v>25.9</v>
      </c>
      <c r="Z262" s="3">
        <v>0.16200000000000001</v>
      </c>
      <c r="AA262" s="3">
        <v>39</v>
      </c>
      <c r="AB262" s="3" t="str">
        <v>neg</v>
      </c>
    </row>
    <row r="263" spans="19:28" x14ac:dyDescent="0.3">
      <c r="S263" s="3" t="str">
        <v>481</v>
      </c>
      <c r="T263" s="3">
        <v>3</v>
      </c>
      <c r="U263" s="3">
        <v>158</v>
      </c>
      <c r="V263" s="3">
        <v>70</v>
      </c>
      <c r="W263" s="3">
        <v>30</v>
      </c>
      <c r="X263" s="3">
        <v>328</v>
      </c>
      <c r="Y263" s="3">
        <v>35.5</v>
      </c>
      <c r="Z263" s="3">
        <v>0.34399999999999997</v>
      </c>
      <c r="AA263" s="3">
        <v>35</v>
      </c>
      <c r="AB263" s="3" t="str">
        <v>pos</v>
      </c>
    </row>
    <row r="264" spans="19:28" x14ac:dyDescent="0.3">
      <c r="S264" s="3" t="str">
        <v>483</v>
      </c>
      <c r="T264" s="3">
        <v>4</v>
      </c>
      <c r="U264" s="3">
        <v>85</v>
      </c>
      <c r="V264" s="3">
        <v>58</v>
      </c>
      <c r="W264" s="3">
        <v>22</v>
      </c>
      <c r="X264" s="3">
        <v>49</v>
      </c>
      <c r="Y264" s="3">
        <v>27.8</v>
      </c>
      <c r="Z264" s="3">
        <v>0.30599999999999999</v>
      </c>
      <c r="AA264" s="3">
        <v>28</v>
      </c>
      <c r="AB264" s="3" t="str">
        <v>neg</v>
      </c>
    </row>
    <row r="265" spans="19:28" x14ac:dyDescent="0.3">
      <c r="S265" s="3" t="str">
        <v>484</v>
      </c>
      <c r="T265" s="3">
        <v>0</v>
      </c>
      <c r="U265" s="3">
        <v>84</v>
      </c>
      <c r="V265" s="3">
        <v>82</v>
      </c>
      <c r="W265" s="3">
        <v>31</v>
      </c>
      <c r="X265" s="3">
        <v>125</v>
      </c>
      <c r="Y265" s="3">
        <v>38.200000000000003</v>
      </c>
      <c r="Z265" s="3">
        <v>0.23300000000000001</v>
      </c>
      <c r="AA265" s="3">
        <v>23</v>
      </c>
      <c r="AB265" s="3" t="str">
        <v>neg</v>
      </c>
    </row>
    <row r="266" spans="19:28" x14ac:dyDescent="0.3">
      <c r="S266" s="3" t="str">
        <v>486</v>
      </c>
      <c r="T266" s="3">
        <v>0</v>
      </c>
      <c r="U266" s="3">
        <v>135</v>
      </c>
      <c r="V266" s="3">
        <v>68</v>
      </c>
      <c r="W266" s="3">
        <v>42</v>
      </c>
      <c r="X266" s="3">
        <v>250</v>
      </c>
      <c r="Y266" s="3">
        <v>42.3</v>
      </c>
      <c r="Z266" s="3">
        <v>0.36499999999999999</v>
      </c>
      <c r="AA266" s="3">
        <v>24</v>
      </c>
      <c r="AB266" s="3" t="str">
        <v>pos</v>
      </c>
    </row>
    <row r="267" spans="19:28" x14ac:dyDescent="0.3">
      <c r="S267" s="3" t="str">
        <v>487</v>
      </c>
      <c r="T267" s="3">
        <v>1</v>
      </c>
      <c r="U267" s="3">
        <v>139</v>
      </c>
      <c r="V267" s="3">
        <v>62</v>
      </c>
      <c r="W267" s="3">
        <v>41</v>
      </c>
      <c r="X267" s="3">
        <v>480</v>
      </c>
      <c r="Y267" s="3">
        <v>40.700000000000003</v>
      </c>
      <c r="Z267" s="3">
        <v>0.53600000000000003</v>
      </c>
      <c r="AA267" s="3">
        <v>21</v>
      </c>
      <c r="AB267" s="3" t="str">
        <v>neg</v>
      </c>
    </row>
    <row r="268" spans="19:28" x14ac:dyDescent="0.3">
      <c r="S268" s="3" t="str">
        <v>488</v>
      </c>
      <c r="T268" s="3">
        <v>0</v>
      </c>
      <c r="U268" s="3">
        <v>173</v>
      </c>
      <c r="V268" s="3">
        <v>78</v>
      </c>
      <c r="W268" s="3">
        <v>32</v>
      </c>
      <c r="X268" s="3">
        <v>265</v>
      </c>
      <c r="Y268" s="3">
        <v>46.5</v>
      </c>
      <c r="Z268" s="3">
        <v>1.159</v>
      </c>
      <c r="AA268" s="3">
        <v>58</v>
      </c>
      <c r="AB268" s="3" t="str">
        <v>neg</v>
      </c>
    </row>
    <row r="269" spans="19:28" x14ac:dyDescent="0.3">
      <c r="S269" s="3" t="str">
        <v>491</v>
      </c>
      <c r="T269" s="3">
        <v>2</v>
      </c>
      <c r="U269" s="3">
        <v>83</v>
      </c>
      <c r="V269" s="3">
        <v>65</v>
      </c>
      <c r="W269" s="3">
        <v>28</v>
      </c>
      <c r="X269" s="3">
        <v>66</v>
      </c>
      <c r="Y269" s="3">
        <v>36.799999999999997</v>
      </c>
      <c r="Z269" s="3">
        <v>0.629</v>
      </c>
      <c r="AA269" s="3">
        <v>24</v>
      </c>
      <c r="AB269" s="3" t="str">
        <v>neg</v>
      </c>
    </row>
    <row r="270" spans="19:28" x14ac:dyDescent="0.3">
      <c r="S270" s="3" t="str">
        <v>494</v>
      </c>
      <c r="T270" s="3">
        <v>4</v>
      </c>
      <c r="U270" s="3">
        <v>125</v>
      </c>
      <c r="V270" s="3">
        <v>70</v>
      </c>
      <c r="W270" s="3">
        <v>18</v>
      </c>
      <c r="X270" s="3">
        <v>122</v>
      </c>
      <c r="Y270" s="3">
        <v>28.9</v>
      </c>
      <c r="Z270" s="3">
        <v>1.1439999999999999</v>
      </c>
      <c r="AA270" s="3">
        <v>45</v>
      </c>
      <c r="AB270" s="3" t="str">
        <v>pos</v>
      </c>
    </row>
    <row r="271" spans="19:28" x14ac:dyDescent="0.3">
      <c r="S271" s="3" t="str">
        <v>498</v>
      </c>
      <c r="T271" s="3">
        <v>2</v>
      </c>
      <c r="U271" s="3">
        <v>81</v>
      </c>
      <c r="V271" s="3">
        <v>72</v>
      </c>
      <c r="W271" s="3">
        <v>15</v>
      </c>
      <c r="X271" s="3">
        <v>76</v>
      </c>
      <c r="Y271" s="3">
        <v>30.1</v>
      </c>
      <c r="Z271" s="3">
        <v>0.54700000000000004</v>
      </c>
      <c r="AA271" s="3">
        <v>25</v>
      </c>
      <c r="AB271" s="3" t="str">
        <v>neg</v>
      </c>
    </row>
    <row r="272" spans="19:28" x14ac:dyDescent="0.3">
      <c r="S272" s="3" t="str">
        <v>499</v>
      </c>
      <c r="T272" s="3">
        <v>7</v>
      </c>
      <c r="U272" s="3">
        <v>195</v>
      </c>
      <c r="V272" s="3">
        <v>70</v>
      </c>
      <c r="W272" s="3">
        <v>33</v>
      </c>
      <c r="X272" s="3">
        <v>145</v>
      </c>
      <c r="Y272" s="3">
        <v>25.1</v>
      </c>
      <c r="Z272" s="3">
        <v>0.16300000000000001</v>
      </c>
      <c r="AA272" s="3">
        <v>55</v>
      </c>
      <c r="AB272" s="3" t="str">
        <v>pos</v>
      </c>
    </row>
    <row r="273" spans="19:28" x14ac:dyDescent="0.3">
      <c r="S273" s="3" t="str">
        <v>500</v>
      </c>
      <c r="T273" s="3">
        <v>6</v>
      </c>
      <c r="U273" s="3">
        <v>154</v>
      </c>
      <c r="V273" s="3">
        <v>74</v>
      </c>
      <c r="W273" s="3">
        <v>32</v>
      </c>
      <c r="X273" s="3">
        <v>193</v>
      </c>
      <c r="Y273" s="3">
        <v>29.3</v>
      </c>
      <c r="Z273" s="3">
        <v>0.83899999999999997</v>
      </c>
      <c r="AA273" s="3">
        <v>39</v>
      </c>
      <c r="AB273" s="3" t="str">
        <v>neg</v>
      </c>
    </row>
    <row r="274" spans="19:28" x14ac:dyDescent="0.3">
      <c r="S274" s="3" t="str">
        <v>501</v>
      </c>
      <c r="T274" s="3">
        <v>2</v>
      </c>
      <c r="U274" s="3">
        <v>117</v>
      </c>
      <c r="V274" s="3">
        <v>90</v>
      </c>
      <c r="W274" s="3">
        <v>19</v>
      </c>
      <c r="X274" s="3">
        <v>71</v>
      </c>
      <c r="Y274" s="3">
        <v>25.2</v>
      </c>
      <c r="Z274" s="3">
        <v>0.313</v>
      </c>
      <c r="AA274" s="3">
        <v>21</v>
      </c>
      <c r="AB274" s="3" t="str">
        <v>neg</v>
      </c>
    </row>
    <row r="275" spans="19:28" x14ac:dyDescent="0.3">
      <c r="S275" s="3" t="str">
        <v>504</v>
      </c>
      <c r="T275" s="3">
        <v>7</v>
      </c>
      <c r="U275" s="3">
        <v>94</v>
      </c>
      <c r="V275" s="3">
        <v>64</v>
      </c>
      <c r="W275" s="3">
        <v>25</v>
      </c>
      <c r="X275" s="3">
        <v>79</v>
      </c>
      <c r="Y275" s="3">
        <v>33.299999999999997</v>
      </c>
      <c r="Z275" s="3">
        <v>0.73799999999999999</v>
      </c>
      <c r="AA275" s="3">
        <v>41</v>
      </c>
      <c r="AB275" s="3" t="str">
        <v>neg</v>
      </c>
    </row>
    <row r="276" spans="19:28" x14ac:dyDescent="0.3">
      <c r="S276" s="3" t="str">
        <v>507</v>
      </c>
      <c r="T276" s="3">
        <v>0</v>
      </c>
      <c r="U276" s="3">
        <v>180</v>
      </c>
      <c r="V276" s="3">
        <v>90</v>
      </c>
      <c r="W276" s="3">
        <v>26</v>
      </c>
      <c r="X276" s="3">
        <v>90</v>
      </c>
      <c r="Y276" s="3">
        <v>36.5</v>
      </c>
      <c r="Z276" s="3">
        <v>0.314</v>
      </c>
      <c r="AA276" s="3">
        <v>35</v>
      </c>
      <c r="AB276" s="3" t="str">
        <v>pos</v>
      </c>
    </row>
    <row r="277" spans="19:28" x14ac:dyDescent="0.3">
      <c r="S277" s="3" t="str">
        <v>508</v>
      </c>
      <c r="T277" s="3">
        <v>1</v>
      </c>
      <c r="U277" s="3">
        <v>130</v>
      </c>
      <c r="V277" s="3">
        <v>60</v>
      </c>
      <c r="W277" s="3">
        <v>23</v>
      </c>
      <c r="X277" s="3">
        <v>170</v>
      </c>
      <c r="Y277" s="3">
        <v>28.6</v>
      </c>
      <c r="Z277" s="3">
        <v>0.69199999999999995</v>
      </c>
      <c r="AA277" s="3">
        <v>21</v>
      </c>
      <c r="AB277" s="3" t="str">
        <v>neg</v>
      </c>
    </row>
    <row r="278" spans="19:28" x14ac:dyDescent="0.3">
      <c r="S278" s="3" t="str">
        <v>509</v>
      </c>
      <c r="T278" s="3">
        <v>2</v>
      </c>
      <c r="U278" s="3">
        <v>84</v>
      </c>
      <c r="V278" s="3">
        <v>50</v>
      </c>
      <c r="W278" s="3">
        <v>23</v>
      </c>
      <c r="X278" s="3">
        <v>76</v>
      </c>
      <c r="Y278" s="3">
        <v>30.4</v>
      </c>
      <c r="Z278" s="3">
        <v>0.96799999999999997</v>
      </c>
      <c r="AA278" s="3">
        <v>21</v>
      </c>
      <c r="AB278" s="3" t="str">
        <v>neg</v>
      </c>
    </row>
    <row r="279" spans="19:28" x14ac:dyDescent="0.3">
      <c r="S279" s="3" t="str">
        <v>512</v>
      </c>
      <c r="T279" s="3">
        <v>0</v>
      </c>
      <c r="U279" s="3">
        <v>139</v>
      </c>
      <c r="V279" s="3">
        <v>62</v>
      </c>
      <c r="W279" s="3">
        <v>17</v>
      </c>
      <c r="X279" s="3">
        <v>210</v>
      </c>
      <c r="Y279" s="3">
        <v>22.1</v>
      </c>
      <c r="Z279" s="3">
        <v>0.20699999999999999</v>
      </c>
      <c r="AA279" s="3">
        <v>21</v>
      </c>
      <c r="AB279" s="3" t="str">
        <v>neg</v>
      </c>
    </row>
    <row r="280" spans="19:28" x14ac:dyDescent="0.3">
      <c r="S280" s="3" t="str">
        <v>515</v>
      </c>
      <c r="T280" s="3">
        <v>3</v>
      </c>
      <c r="U280" s="3">
        <v>99</v>
      </c>
      <c r="V280" s="3">
        <v>54</v>
      </c>
      <c r="W280" s="3">
        <v>19</v>
      </c>
      <c r="X280" s="3">
        <v>86</v>
      </c>
      <c r="Y280" s="3">
        <v>25.6</v>
      </c>
      <c r="Z280" s="3">
        <v>0.154</v>
      </c>
      <c r="AA280" s="3">
        <v>24</v>
      </c>
      <c r="AB280" s="3" t="str">
        <v>neg</v>
      </c>
    </row>
    <row r="281" spans="19:28" x14ac:dyDescent="0.3">
      <c r="S281" s="3" t="str">
        <v>516</v>
      </c>
      <c r="T281" s="3">
        <v>3</v>
      </c>
      <c r="U281" s="3">
        <v>163</v>
      </c>
      <c r="V281" s="3">
        <v>70</v>
      </c>
      <c r="W281" s="3">
        <v>18</v>
      </c>
      <c r="X281" s="3">
        <v>105</v>
      </c>
      <c r="Y281" s="3">
        <v>31.6</v>
      </c>
      <c r="Z281" s="3">
        <v>0.26800000000000002</v>
      </c>
      <c r="AA281" s="3">
        <v>28</v>
      </c>
      <c r="AB281" s="3" t="str">
        <v>pos</v>
      </c>
    </row>
    <row r="282" spans="19:28" x14ac:dyDescent="0.3">
      <c r="S282" s="3" t="str">
        <v>517</v>
      </c>
      <c r="T282" s="3">
        <v>9</v>
      </c>
      <c r="U282" s="3">
        <v>145</v>
      </c>
      <c r="V282" s="3">
        <v>88</v>
      </c>
      <c r="W282" s="3">
        <v>34</v>
      </c>
      <c r="X282" s="3">
        <v>165</v>
      </c>
      <c r="Y282" s="3">
        <v>30.3</v>
      </c>
      <c r="Z282" s="3">
        <v>0.77100000000000002</v>
      </c>
      <c r="AA282" s="3">
        <v>53</v>
      </c>
      <c r="AB282" s="3" t="str">
        <v>pos</v>
      </c>
    </row>
    <row r="283" spans="19:28" x14ac:dyDescent="0.3">
      <c r="S283" s="3" t="str">
        <v>520</v>
      </c>
      <c r="T283" s="3">
        <v>6</v>
      </c>
      <c r="U283" s="3">
        <v>129</v>
      </c>
      <c r="V283" s="3">
        <v>90</v>
      </c>
      <c r="W283" s="3">
        <v>7</v>
      </c>
      <c r="X283" s="3">
        <v>326</v>
      </c>
      <c r="Y283" s="3">
        <v>19.600000000000001</v>
      </c>
      <c r="Z283" s="3">
        <v>0.58199999999999996</v>
      </c>
      <c r="AA283" s="3">
        <v>60</v>
      </c>
      <c r="AB283" s="3" t="str">
        <v>neg</v>
      </c>
    </row>
    <row r="284" spans="19:28" x14ac:dyDescent="0.3">
      <c r="S284" s="3" t="str">
        <v>521</v>
      </c>
      <c r="T284" s="3">
        <v>2</v>
      </c>
      <c r="U284" s="3">
        <v>68</v>
      </c>
      <c r="V284" s="3">
        <v>70</v>
      </c>
      <c r="W284" s="3">
        <v>32</v>
      </c>
      <c r="X284" s="3">
        <v>66</v>
      </c>
      <c r="Y284" s="3">
        <v>25</v>
      </c>
      <c r="Z284" s="3">
        <v>0.187</v>
      </c>
      <c r="AA284" s="3">
        <v>25</v>
      </c>
      <c r="AB284" s="3" t="str">
        <v>neg</v>
      </c>
    </row>
    <row r="285" spans="19:28" x14ac:dyDescent="0.3">
      <c r="S285" s="3" t="str">
        <v>522</v>
      </c>
      <c r="T285" s="3">
        <v>3</v>
      </c>
      <c r="U285" s="3">
        <v>124</v>
      </c>
      <c r="V285" s="3">
        <v>80</v>
      </c>
      <c r="W285" s="3">
        <v>33</v>
      </c>
      <c r="X285" s="3">
        <v>130</v>
      </c>
      <c r="Y285" s="3">
        <v>33.200000000000003</v>
      </c>
      <c r="Z285" s="3">
        <v>0.30499999999999999</v>
      </c>
      <c r="AA285" s="3">
        <v>26</v>
      </c>
      <c r="AB285" s="3" t="str">
        <v>neg</v>
      </c>
    </row>
    <row r="286" spans="19:28" x14ac:dyDescent="0.3">
      <c r="S286" s="3" t="str">
        <v>527</v>
      </c>
      <c r="T286" s="3">
        <v>1</v>
      </c>
      <c r="U286" s="3">
        <v>97</v>
      </c>
      <c r="V286" s="3">
        <v>64</v>
      </c>
      <c r="W286" s="3">
        <v>19</v>
      </c>
      <c r="X286" s="3">
        <v>82</v>
      </c>
      <c r="Y286" s="3">
        <v>18.2</v>
      </c>
      <c r="Z286" s="3">
        <v>0.29899999999999999</v>
      </c>
      <c r="AA286" s="3">
        <v>21</v>
      </c>
      <c r="AB286" s="3" t="str">
        <v>neg</v>
      </c>
    </row>
    <row r="287" spans="19:28" x14ac:dyDescent="0.3">
      <c r="S287" s="3" t="str">
        <v>528</v>
      </c>
      <c r="T287" s="3">
        <v>3</v>
      </c>
      <c r="U287" s="3">
        <v>116</v>
      </c>
      <c r="V287" s="3">
        <v>74</v>
      </c>
      <c r="W287" s="3">
        <v>15</v>
      </c>
      <c r="X287" s="3">
        <v>105</v>
      </c>
      <c r="Y287" s="3">
        <v>26.3</v>
      </c>
      <c r="Z287" s="3">
        <v>0.107</v>
      </c>
      <c r="AA287" s="3">
        <v>24</v>
      </c>
      <c r="AB287" s="3" t="str">
        <v>neg</v>
      </c>
    </row>
    <row r="288" spans="19:28" x14ac:dyDescent="0.3">
      <c r="S288" s="3" t="str">
        <v>529</v>
      </c>
      <c r="T288" s="3">
        <v>0</v>
      </c>
      <c r="U288" s="3">
        <v>117</v>
      </c>
      <c r="V288" s="3">
        <v>66</v>
      </c>
      <c r="W288" s="3">
        <v>31</v>
      </c>
      <c r="X288" s="3">
        <v>188</v>
      </c>
      <c r="Y288" s="3">
        <v>30.8</v>
      </c>
      <c r="Z288" s="3">
        <v>0.49299999999999999</v>
      </c>
      <c r="AA288" s="3">
        <v>22</v>
      </c>
      <c r="AB288" s="3" t="str">
        <v>neg</v>
      </c>
    </row>
    <row r="289" spans="19:28" x14ac:dyDescent="0.3">
      <c r="S289" s="3" t="str">
        <v>531</v>
      </c>
      <c r="T289" s="3">
        <v>2</v>
      </c>
      <c r="U289" s="3">
        <v>122</v>
      </c>
      <c r="V289" s="3">
        <v>60</v>
      </c>
      <c r="W289" s="3">
        <v>18</v>
      </c>
      <c r="X289" s="3">
        <v>106</v>
      </c>
      <c r="Y289" s="3">
        <v>29.8</v>
      </c>
      <c r="Z289" s="3">
        <v>0.71699999999999997</v>
      </c>
      <c r="AA289" s="3">
        <v>22</v>
      </c>
      <c r="AB289" s="3" t="str">
        <v>neg</v>
      </c>
    </row>
    <row r="290" spans="19:28" x14ac:dyDescent="0.3">
      <c r="S290" s="3" t="str">
        <v>533</v>
      </c>
      <c r="T290" s="3">
        <v>1</v>
      </c>
      <c r="U290" s="3">
        <v>86</v>
      </c>
      <c r="V290" s="3">
        <v>66</v>
      </c>
      <c r="W290" s="3">
        <v>52</v>
      </c>
      <c r="X290" s="3">
        <v>65</v>
      </c>
      <c r="Y290" s="3">
        <v>41.3</v>
      </c>
      <c r="Z290" s="3">
        <v>0.91700000000000004</v>
      </c>
      <c r="AA290" s="3">
        <v>29</v>
      </c>
      <c r="AB290" s="3" t="str">
        <v>neg</v>
      </c>
    </row>
    <row r="291" spans="19:28" x14ac:dyDescent="0.3">
      <c r="S291" s="3" t="str">
        <v>535</v>
      </c>
      <c r="T291" s="3">
        <v>1</v>
      </c>
      <c r="U291" s="3">
        <v>77</v>
      </c>
      <c r="V291" s="3">
        <v>56</v>
      </c>
      <c r="W291" s="3">
        <v>30</v>
      </c>
      <c r="X291" s="3">
        <v>56</v>
      </c>
      <c r="Y291" s="3">
        <v>33.299999999999997</v>
      </c>
      <c r="Z291" s="3">
        <v>1.2509999999999999</v>
      </c>
      <c r="AA291" s="3">
        <v>24</v>
      </c>
      <c r="AB291" s="3" t="str">
        <v>neg</v>
      </c>
    </row>
    <row r="292" spans="19:28" x14ac:dyDescent="0.3">
      <c r="S292" s="3" t="str">
        <v>539</v>
      </c>
      <c r="T292" s="3">
        <v>0</v>
      </c>
      <c r="U292" s="3">
        <v>127</v>
      </c>
      <c r="V292" s="3">
        <v>80</v>
      </c>
      <c r="W292" s="3">
        <v>37</v>
      </c>
      <c r="X292" s="3">
        <v>210</v>
      </c>
      <c r="Y292" s="3">
        <v>36.299999999999997</v>
      </c>
      <c r="Z292" s="3">
        <v>0.80400000000000005</v>
      </c>
      <c r="AA292" s="3">
        <v>23</v>
      </c>
      <c r="AB292" s="3" t="str">
        <v>neg</v>
      </c>
    </row>
    <row r="293" spans="19:28" x14ac:dyDescent="0.3">
      <c r="S293" s="3" t="str">
        <v>540</v>
      </c>
      <c r="T293" s="3">
        <v>3</v>
      </c>
      <c r="U293" s="3">
        <v>129</v>
      </c>
      <c r="V293" s="3">
        <v>92</v>
      </c>
      <c r="W293" s="3">
        <v>49</v>
      </c>
      <c r="X293" s="3">
        <v>155</v>
      </c>
      <c r="Y293" s="3">
        <v>36.4</v>
      </c>
      <c r="Z293" s="3">
        <v>0.96799999999999997</v>
      </c>
      <c r="AA293" s="3">
        <v>32</v>
      </c>
      <c r="AB293" s="3" t="str">
        <v>pos</v>
      </c>
    </row>
    <row r="294" spans="19:28" x14ac:dyDescent="0.3">
      <c r="S294" s="3" t="str">
        <v>541</v>
      </c>
      <c r="T294" s="3">
        <v>8</v>
      </c>
      <c r="U294" s="3">
        <v>100</v>
      </c>
      <c r="V294" s="3">
        <v>74</v>
      </c>
      <c r="W294" s="3">
        <v>40</v>
      </c>
      <c r="X294" s="3">
        <v>215</v>
      </c>
      <c r="Y294" s="3">
        <v>39.4</v>
      </c>
      <c r="Z294" s="3">
        <v>0.66100000000000003</v>
      </c>
      <c r="AA294" s="3">
        <v>43</v>
      </c>
      <c r="AB294" s="3" t="str">
        <v>pos</v>
      </c>
    </row>
    <row r="295" spans="19:28" x14ac:dyDescent="0.3">
      <c r="S295" s="3" t="str">
        <v>542</v>
      </c>
      <c r="T295" s="3">
        <v>3</v>
      </c>
      <c r="U295" s="3">
        <v>128</v>
      </c>
      <c r="V295" s="3">
        <v>72</v>
      </c>
      <c r="W295" s="3">
        <v>25</v>
      </c>
      <c r="X295" s="3">
        <v>190</v>
      </c>
      <c r="Y295" s="3">
        <v>32.4</v>
      </c>
      <c r="Z295" s="3">
        <v>0.54900000000000004</v>
      </c>
      <c r="AA295" s="3">
        <v>27</v>
      </c>
      <c r="AB295" s="3" t="str">
        <v>pos</v>
      </c>
    </row>
    <row r="296" spans="19:28" x14ac:dyDescent="0.3">
      <c r="S296" s="3" t="str">
        <v>544</v>
      </c>
      <c r="T296" s="3">
        <v>4</v>
      </c>
      <c r="U296" s="3">
        <v>84</v>
      </c>
      <c r="V296" s="3">
        <v>90</v>
      </c>
      <c r="W296" s="3">
        <v>23</v>
      </c>
      <c r="X296" s="3">
        <v>56</v>
      </c>
      <c r="Y296" s="3">
        <v>39.5</v>
      </c>
      <c r="Z296" s="3">
        <v>0.159</v>
      </c>
      <c r="AA296" s="3">
        <v>25</v>
      </c>
      <c r="AB296" s="3" t="str">
        <v>neg</v>
      </c>
    </row>
    <row r="297" spans="19:28" x14ac:dyDescent="0.3">
      <c r="S297" s="3" t="str">
        <v>545</v>
      </c>
      <c r="T297" s="3">
        <v>1</v>
      </c>
      <c r="U297" s="3">
        <v>88</v>
      </c>
      <c r="V297" s="3">
        <v>78</v>
      </c>
      <c r="W297" s="3">
        <v>29</v>
      </c>
      <c r="X297" s="3">
        <v>76</v>
      </c>
      <c r="Y297" s="3">
        <v>32</v>
      </c>
      <c r="Z297" s="3">
        <v>0.36499999999999999</v>
      </c>
      <c r="AA297" s="3">
        <v>29</v>
      </c>
      <c r="AB297" s="3" t="str">
        <v>neg</v>
      </c>
    </row>
    <row r="298" spans="19:28" x14ac:dyDescent="0.3">
      <c r="S298" s="3" t="str">
        <v>546</v>
      </c>
      <c r="T298" s="3">
        <v>8</v>
      </c>
      <c r="U298" s="3">
        <v>186</v>
      </c>
      <c r="V298" s="3">
        <v>90</v>
      </c>
      <c r="W298" s="3">
        <v>35</v>
      </c>
      <c r="X298" s="3">
        <v>225</v>
      </c>
      <c r="Y298" s="3">
        <v>34.5</v>
      </c>
      <c r="Z298" s="3">
        <v>0.42299999999999999</v>
      </c>
      <c r="AA298" s="3">
        <v>37</v>
      </c>
      <c r="AB298" s="3" t="str">
        <v>pos</v>
      </c>
    </row>
    <row r="299" spans="19:28" x14ac:dyDescent="0.3">
      <c r="S299" s="3" t="str">
        <v>547</v>
      </c>
      <c r="T299" s="3">
        <v>5</v>
      </c>
      <c r="U299" s="3">
        <v>187</v>
      </c>
      <c r="V299" s="3">
        <v>76</v>
      </c>
      <c r="W299" s="3">
        <v>27</v>
      </c>
      <c r="X299" s="3">
        <v>207</v>
      </c>
      <c r="Y299" s="3">
        <v>43.6</v>
      </c>
      <c r="Z299" s="3">
        <v>1.034</v>
      </c>
      <c r="AA299" s="3">
        <v>53</v>
      </c>
      <c r="AB299" s="3" t="str">
        <v>pos</v>
      </c>
    </row>
    <row r="300" spans="19:28" x14ac:dyDescent="0.3">
      <c r="S300" s="3" t="str">
        <v>548</v>
      </c>
      <c r="T300" s="3">
        <v>4</v>
      </c>
      <c r="U300" s="3">
        <v>131</v>
      </c>
      <c r="V300" s="3">
        <v>68</v>
      </c>
      <c r="W300" s="3">
        <v>21</v>
      </c>
      <c r="X300" s="3">
        <v>166</v>
      </c>
      <c r="Y300" s="3">
        <v>33.1</v>
      </c>
      <c r="Z300" s="3">
        <v>0.16</v>
      </c>
      <c r="AA300" s="3">
        <v>28</v>
      </c>
      <c r="AB300" s="3" t="str">
        <v>neg</v>
      </c>
    </row>
    <row r="301" spans="19:28" x14ac:dyDescent="0.3">
      <c r="S301" s="3" t="str">
        <v>549</v>
      </c>
      <c r="T301" s="3">
        <v>1</v>
      </c>
      <c r="U301" s="3">
        <v>164</v>
      </c>
      <c r="V301" s="3">
        <v>82</v>
      </c>
      <c r="W301" s="3">
        <v>43</v>
      </c>
      <c r="X301" s="3">
        <v>67</v>
      </c>
      <c r="Y301" s="3">
        <v>32.799999999999997</v>
      </c>
      <c r="Z301" s="3">
        <v>0.34100000000000003</v>
      </c>
      <c r="AA301" s="3">
        <v>50</v>
      </c>
      <c r="AB301" s="3" t="str">
        <v>neg</v>
      </c>
    </row>
    <row r="302" spans="19:28" x14ac:dyDescent="0.3">
      <c r="S302" s="3" t="str">
        <v>552</v>
      </c>
      <c r="T302" s="3">
        <v>3</v>
      </c>
      <c r="U302" s="3">
        <v>84</v>
      </c>
      <c r="V302" s="3">
        <v>68</v>
      </c>
      <c r="W302" s="3">
        <v>30</v>
      </c>
      <c r="X302" s="3">
        <v>106</v>
      </c>
      <c r="Y302" s="3">
        <v>31.9</v>
      </c>
      <c r="Z302" s="3">
        <v>0.59099999999999997</v>
      </c>
      <c r="AA302" s="3">
        <v>25</v>
      </c>
      <c r="AB302" s="3" t="str">
        <v>neg</v>
      </c>
    </row>
    <row r="303" spans="19:28" x14ac:dyDescent="0.3">
      <c r="S303" s="3" t="str">
        <v>554</v>
      </c>
      <c r="T303" s="3">
        <v>1</v>
      </c>
      <c r="U303" s="3">
        <v>88</v>
      </c>
      <c r="V303" s="3">
        <v>62</v>
      </c>
      <c r="W303" s="3">
        <v>24</v>
      </c>
      <c r="X303" s="3">
        <v>44</v>
      </c>
      <c r="Y303" s="3">
        <v>29.9</v>
      </c>
      <c r="Z303" s="3">
        <v>0.42199999999999999</v>
      </c>
      <c r="AA303" s="3">
        <v>23</v>
      </c>
      <c r="AB303" s="3" t="str">
        <v>neg</v>
      </c>
    </row>
    <row r="304" spans="19:28" x14ac:dyDescent="0.3">
      <c r="S304" s="3" t="str">
        <v>555</v>
      </c>
      <c r="T304" s="3">
        <v>1</v>
      </c>
      <c r="U304" s="3">
        <v>84</v>
      </c>
      <c r="V304" s="3">
        <v>64</v>
      </c>
      <c r="W304" s="3">
        <v>23</v>
      </c>
      <c r="X304" s="3">
        <v>115</v>
      </c>
      <c r="Y304" s="3">
        <v>36.9</v>
      </c>
      <c r="Z304" s="3">
        <v>0.47099999999999997</v>
      </c>
      <c r="AA304" s="3">
        <v>28</v>
      </c>
      <c r="AB304" s="3" t="str">
        <v>neg</v>
      </c>
    </row>
    <row r="305" spans="19:28" x14ac:dyDescent="0.3">
      <c r="S305" s="3" t="str">
        <v>556</v>
      </c>
      <c r="T305" s="3">
        <v>7</v>
      </c>
      <c r="U305" s="3">
        <v>124</v>
      </c>
      <c r="V305" s="3">
        <v>70</v>
      </c>
      <c r="W305" s="3">
        <v>33</v>
      </c>
      <c r="X305" s="3">
        <v>215</v>
      </c>
      <c r="Y305" s="3">
        <v>25.5</v>
      </c>
      <c r="Z305" s="3">
        <v>0.161</v>
      </c>
      <c r="AA305" s="3">
        <v>37</v>
      </c>
      <c r="AB305" s="3" t="str">
        <v>neg</v>
      </c>
    </row>
    <row r="306" spans="19:28" x14ac:dyDescent="0.3">
      <c r="S306" s="3" t="str">
        <v>562</v>
      </c>
      <c r="T306" s="3">
        <v>0</v>
      </c>
      <c r="U306" s="3">
        <v>198</v>
      </c>
      <c r="V306" s="3">
        <v>66</v>
      </c>
      <c r="W306" s="3">
        <v>32</v>
      </c>
      <c r="X306" s="3">
        <v>274</v>
      </c>
      <c r="Y306" s="3">
        <v>41.3</v>
      </c>
      <c r="Z306" s="3">
        <v>0.502</v>
      </c>
      <c r="AA306" s="3">
        <v>28</v>
      </c>
      <c r="AB306" s="3" t="str">
        <v>pos</v>
      </c>
    </row>
    <row r="307" spans="19:28" x14ac:dyDescent="0.3">
      <c r="S307" s="3" t="str">
        <v>563</v>
      </c>
      <c r="T307" s="3">
        <v>1</v>
      </c>
      <c r="U307" s="3">
        <v>87</v>
      </c>
      <c r="V307" s="3">
        <v>68</v>
      </c>
      <c r="W307" s="3">
        <v>34</v>
      </c>
      <c r="X307" s="3">
        <v>77</v>
      </c>
      <c r="Y307" s="3">
        <v>37.6</v>
      </c>
      <c r="Z307" s="3">
        <v>0.40100000000000002</v>
      </c>
      <c r="AA307" s="3">
        <v>24</v>
      </c>
      <c r="AB307" s="3" t="str">
        <v>neg</v>
      </c>
    </row>
    <row r="308" spans="19:28" x14ac:dyDescent="0.3">
      <c r="S308" s="3" t="str">
        <v>564</v>
      </c>
      <c r="T308" s="3">
        <v>6</v>
      </c>
      <c r="U308" s="3">
        <v>99</v>
      </c>
      <c r="V308" s="3">
        <v>60</v>
      </c>
      <c r="W308" s="3">
        <v>19</v>
      </c>
      <c r="X308" s="3">
        <v>54</v>
      </c>
      <c r="Y308" s="3">
        <v>26.9</v>
      </c>
      <c r="Z308" s="3">
        <v>0.497</v>
      </c>
      <c r="AA308" s="3">
        <v>32</v>
      </c>
      <c r="AB308" s="3" t="str">
        <v>neg</v>
      </c>
    </row>
    <row r="309" spans="19:28" x14ac:dyDescent="0.3">
      <c r="S309" s="3" t="str">
        <v>566</v>
      </c>
      <c r="T309" s="3">
        <v>2</v>
      </c>
      <c r="U309" s="3">
        <v>95</v>
      </c>
      <c r="V309" s="3">
        <v>54</v>
      </c>
      <c r="W309" s="3">
        <v>14</v>
      </c>
      <c r="X309" s="3">
        <v>88</v>
      </c>
      <c r="Y309" s="3">
        <v>26.1</v>
      </c>
      <c r="Z309" s="3">
        <v>0.748</v>
      </c>
      <c r="AA309" s="3">
        <v>22</v>
      </c>
      <c r="AB309" s="3" t="str">
        <v>neg</v>
      </c>
    </row>
    <row r="310" spans="19:28" x14ac:dyDescent="0.3">
      <c r="S310" s="3" t="str">
        <v>567</v>
      </c>
      <c r="T310" s="3">
        <v>1</v>
      </c>
      <c r="U310" s="3">
        <v>99</v>
      </c>
      <c r="V310" s="3">
        <v>72</v>
      </c>
      <c r="W310" s="3">
        <v>30</v>
      </c>
      <c r="X310" s="3">
        <v>18</v>
      </c>
      <c r="Y310" s="3">
        <v>38.6</v>
      </c>
      <c r="Z310" s="3">
        <v>0.41199999999999998</v>
      </c>
      <c r="AA310" s="3">
        <v>21</v>
      </c>
      <c r="AB310" s="3" t="str">
        <v>neg</v>
      </c>
    </row>
    <row r="311" spans="19:28" x14ac:dyDescent="0.3">
      <c r="S311" s="3" t="str">
        <v>568</v>
      </c>
      <c r="T311" s="3">
        <v>6</v>
      </c>
      <c r="U311" s="3">
        <v>92</v>
      </c>
      <c r="V311" s="3">
        <v>62</v>
      </c>
      <c r="W311" s="3">
        <v>32</v>
      </c>
      <c r="X311" s="3">
        <v>126</v>
      </c>
      <c r="Y311" s="3">
        <v>32</v>
      </c>
      <c r="Z311" s="3">
        <v>8.5000000000000006E-2</v>
      </c>
      <c r="AA311" s="3">
        <v>46</v>
      </c>
      <c r="AB311" s="3" t="str">
        <v>neg</v>
      </c>
    </row>
    <row r="312" spans="19:28" x14ac:dyDescent="0.3">
      <c r="S312" s="3" t="str">
        <v>569</v>
      </c>
      <c r="T312" s="3">
        <v>4</v>
      </c>
      <c r="U312" s="3">
        <v>154</v>
      </c>
      <c r="V312" s="3">
        <v>72</v>
      </c>
      <c r="W312" s="3">
        <v>29</v>
      </c>
      <c r="X312" s="3">
        <v>126</v>
      </c>
      <c r="Y312" s="3">
        <v>31.3</v>
      </c>
      <c r="Z312" s="3">
        <v>0.33800000000000002</v>
      </c>
      <c r="AA312" s="3">
        <v>37</v>
      </c>
      <c r="AB312" s="3" t="str">
        <v>neg</v>
      </c>
    </row>
    <row r="313" spans="19:28" x14ac:dyDescent="0.3">
      <c r="S313" s="3" t="str">
        <v>570</v>
      </c>
      <c r="T313" s="3">
        <v>0</v>
      </c>
      <c r="U313" s="3">
        <v>121</v>
      </c>
      <c r="V313" s="3">
        <v>66</v>
      </c>
      <c r="W313" s="3">
        <v>30</v>
      </c>
      <c r="X313" s="3">
        <v>165</v>
      </c>
      <c r="Y313" s="3">
        <v>34.299999999999997</v>
      </c>
      <c r="Z313" s="3">
        <v>0.20300000000000001</v>
      </c>
      <c r="AA313" s="3">
        <v>33</v>
      </c>
      <c r="AB313" s="3" t="str">
        <v>pos</v>
      </c>
    </row>
    <row r="314" spans="19:28" x14ac:dyDescent="0.3">
      <c r="S314" s="3" t="str">
        <v>573</v>
      </c>
      <c r="T314" s="3">
        <v>3</v>
      </c>
      <c r="U314" s="3">
        <v>111</v>
      </c>
      <c r="V314" s="3">
        <v>58</v>
      </c>
      <c r="W314" s="3">
        <v>31</v>
      </c>
      <c r="X314" s="3">
        <v>44</v>
      </c>
      <c r="Y314" s="3">
        <v>29.5</v>
      </c>
      <c r="Z314" s="3">
        <v>0.43</v>
      </c>
      <c r="AA314" s="3">
        <v>22</v>
      </c>
      <c r="AB314" s="3" t="str">
        <v>neg</v>
      </c>
    </row>
    <row r="315" spans="19:28" x14ac:dyDescent="0.3">
      <c r="S315" s="3" t="str">
        <v>574</v>
      </c>
      <c r="T315" s="3">
        <v>2</v>
      </c>
      <c r="U315" s="3">
        <v>98</v>
      </c>
      <c r="V315" s="3">
        <v>60</v>
      </c>
      <c r="W315" s="3">
        <v>17</v>
      </c>
      <c r="X315" s="3">
        <v>120</v>
      </c>
      <c r="Y315" s="3">
        <v>34.700000000000003</v>
      </c>
      <c r="Z315" s="3">
        <v>0.19800000000000001</v>
      </c>
      <c r="AA315" s="3">
        <v>22</v>
      </c>
      <c r="AB315" s="3" t="str">
        <v>neg</v>
      </c>
    </row>
    <row r="316" spans="19:28" x14ac:dyDescent="0.3">
      <c r="S316" s="3" t="str">
        <v>575</v>
      </c>
      <c r="T316" s="3">
        <v>1</v>
      </c>
      <c r="U316" s="3">
        <v>143</v>
      </c>
      <c r="V316" s="3">
        <v>86</v>
      </c>
      <c r="W316" s="3">
        <v>30</v>
      </c>
      <c r="X316" s="3">
        <v>330</v>
      </c>
      <c r="Y316" s="3">
        <v>30.1</v>
      </c>
      <c r="Z316" s="3">
        <v>0.89200000000000002</v>
      </c>
      <c r="AA316" s="3">
        <v>23</v>
      </c>
      <c r="AB316" s="3" t="str">
        <v>neg</v>
      </c>
    </row>
    <row r="317" spans="19:28" x14ac:dyDescent="0.3">
      <c r="S317" s="3" t="str">
        <v>576</v>
      </c>
      <c r="T317" s="3">
        <v>1</v>
      </c>
      <c r="U317" s="3">
        <v>119</v>
      </c>
      <c r="V317" s="3">
        <v>44</v>
      </c>
      <c r="W317" s="3">
        <v>47</v>
      </c>
      <c r="X317" s="3">
        <v>63</v>
      </c>
      <c r="Y317" s="3">
        <v>35.5</v>
      </c>
      <c r="Z317" s="3">
        <v>0.28000000000000003</v>
      </c>
      <c r="AA317" s="3">
        <v>25</v>
      </c>
      <c r="AB317" s="3" t="str">
        <v>neg</v>
      </c>
    </row>
    <row r="318" spans="19:28" x14ac:dyDescent="0.3">
      <c r="S318" s="3" t="str">
        <v>577</v>
      </c>
      <c r="T318" s="3">
        <v>6</v>
      </c>
      <c r="U318" s="3">
        <v>108</v>
      </c>
      <c r="V318" s="3">
        <v>44</v>
      </c>
      <c r="W318" s="3">
        <v>20</v>
      </c>
      <c r="X318" s="3">
        <v>130</v>
      </c>
      <c r="Y318" s="3">
        <v>24</v>
      </c>
      <c r="Z318" s="3">
        <v>0.81299999999999994</v>
      </c>
      <c r="AA318" s="3">
        <v>35</v>
      </c>
      <c r="AB318" s="3" t="str">
        <v>neg</v>
      </c>
    </row>
    <row r="319" spans="19:28" x14ac:dyDescent="0.3">
      <c r="S319" s="3" t="str">
        <v>585</v>
      </c>
      <c r="T319" s="3">
        <v>8</v>
      </c>
      <c r="U319" s="3">
        <v>124</v>
      </c>
      <c r="V319" s="3">
        <v>76</v>
      </c>
      <c r="W319" s="3">
        <v>24</v>
      </c>
      <c r="X319" s="3">
        <v>600</v>
      </c>
      <c r="Y319" s="3">
        <v>28.7</v>
      </c>
      <c r="Z319" s="3">
        <v>0.68700000000000006</v>
      </c>
      <c r="AA319" s="3">
        <v>52</v>
      </c>
      <c r="AB319" s="3" t="str">
        <v>pos</v>
      </c>
    </row>
    <row r="320" spans="19:28" x14ac:dyDescent="0.3">
      <c r="S320" s="3" t="str">
        <v>589</v>
      </c>
      <c r="T320" s="3">
        <v>3</v>
      </c>
      <c r="U320" s="3">
        <v>176</v>
      </c>
      <c r="V320" s="3">
        <v>86</v>
      </c>
      <c r="W320" s="3">
        <v>27</v>
      </c>
      <c r="X320" s="3">
        <v>156</v>
      </c>
      <c r="Y320" s="3">
        <v>33.299999999999997</v>
      </c>
      <c r="Z320" s="3">
        <v>1.1539999999999999</v>
      </c>
      <c r="AA320" s="3">
        <v>52</v>
      </c>
      <c r="AB320" s="3" t="str">
        <v>pos</v>
      </c>
    </row>
    <row r="321" spans="19:28" x14ac:dyDescent="0.3">
      <c r="S321" s="3" t="str">
        <v>592</v>
      </c>
      <c r="T321" s="3">
        <v>2</v>
      </c>
      <c r="U321" s="3">
        <v>112</v>
      </c>
      <c r="V321" s="3">
        <v>78</v>
      </c>
      <c r="W321" s="3">
        <v>50</v>
      </c>
      <c r="X321" s="3">
        <v>140</v>
      </c>
      <c r="Y321" s="3">
        <v>39.4</v>
      </c>
      <c r="Z321" s="3">
        <v>0.17499999999999999</v>
      </c>
      <c r="AA321" s="3">
        <v>24</v>
      </c>
      <c r="AB321" s="3" t="str">
        <v>neg</v>
      </c>
    </row>
    <row r="322" spans="19:28" x14ac:dyDescent="0.3">
      <c r="S322" s="3" t="str">
        <v>594</v>
      </c>
      <c r="T322" s="3">
        <v>2</v>
      </c>
      <c r="U322" s="3">
        <v>82</v>
      </c>
      <c r="V322" s="3">
        <v>52</v>
      </c>
      <c r="W322" s="3">
        <v>22</v>
      </c>
      <c r="X322" s="3">
        <v>115</v>
      </c>
      <c r="Y322" s="3">
        <v>28.5</v>
      </c>
      <c r="Z322" s="3">
        <v>1.6990000000000001</v>
      </c>
      <c r="AA322" s="3">
        <v>25</v>
      </c>
      <c r="AB322" s="3" t="str">
        <v>neg</v>
      </c>
    </row>
    <row r="323" spans="19:28" x14ac:dyDescent="0.3">
      <c r="S323" s="3" t="str">
        <v>595</v>
      </c>
      <c r="T323" s="3">
        <v>6</v>
      </c>
      <c r="U323" s="3">
        <v>123</v>
      </c>
      <c r="V323" s="3">
        <v>72</v>
      </c>
      <c r="W323" s="3">
        <v>45</v>
      </c>
      <c r="X323" s="3">
        <v>230</v>
      </c>
      <c r="Y323" s="3">
        <v>33.6</v>
      </c>
      <c r="Z323" s="3">
        <v>0.73299999999999998</v>
      </c>
      <c r="AA323" s="3">
        <v>34</v>
      </c>
      <c r="AB323" s="3" t="str">
        <v>neg</v>
      </c>
    </row>
    <row r="324" spans="19:28" x14ac:dyDescent="0.3">
      <c r="S324" s="3" t="str">
        <v>596</v>
      </c>
      <c r="T324" s="3">
        <v>0</v>
      </c>
      <c r="U324" s="3">
        <v>188</v>
      </c>
      <c r="V324" s="3">
        <v>82</v>
      </c>
      <c r="W324" s="3">
        <v>14</v>
      </c>
      <c r="X324" s="3">
        <v>185</v>
      </c>
      <c r="Y324" s="3">
        <v>32</v>
      </c>
      <c r="Z324" s="3">
        <v>0.68200000000000005</v>
      </c>
      <c r="AA324" s="3">
        <v>22</v>
      </c>
      <c r="AB324" s="3" t="str">
        <v>pos</v>
      </c>
    </row>
    <row r="325" spans="19:28" x14ac:dyDescent="0.3">
      <c r="S325" s="3" t="str">
        <v>598</v>
      </c>
      <c r="T325" s="3">
        <v>1</v>
      </c>
      <c r="U325" s="3">
        <v>89</v>
      </c>
      <c r="V325" s="3">
        <v>24</v>
      </c>
      <c r="W325" s="3">
        <v>19</v>
      </c>
      <c r="X325" s="3">
        <v>25</v>
      </c>
      <c r="Y325" s="3">
        <v>27.8</v>
      </c>
      <c r="Z325" s="3">
        <v>0.55900000000000005</v>
      </c>
      <c r="AA325" s="3">
        <v>21</v>
      </c>
      <c r="AB325" s="3" t="str">
        <v>neg</v>
      </c>
    </row>
    <row r="326" spans="19:28" x14ac:dyDescent="0.3">
      <c r="S326" s="3" t="str">
        <v>600</v>
      </c>
      <c r="T326" s="3">
        <v>1</v>
      </c>
      <c r="U326" s="3">
        <v>109</v>
      </c>
      <c r="V326" s="3">
        <v>38</v>
      </c>
      <c r="W326" s="3">
        <v>18</v>
      </c>
      <c r="X326" s="3">
        <v>120</v>
      </c>
      <c r="Y326" s="3">
        <v>23.1</v>
      </c>
      <c r="Z326" s="3">
        <v>0.40699999999999997</v>
      </c>
      <c r="AA326" s="3">
        <v>26</v>
      </c>
      <c r="AB326" s="3" t="str">
        <v>neg</v>
      </c>
    </row>
    <row r="327" spans="19:28" x14ac:dyDescent="0.3">
      <c r="S327" s="3" t="str">
        <v>604</v>
      </c>
      <c r="T327" s="3">
        <v>7</v>
      </c>
      <c r="U327" s="3">
        <v>150</v>
      </c>
      <c r="V327" s="3">
        <v>78</v>
      </c>
      <c r="W327" s="3">
        <v>29</v>
      </c>
      <c r="X327" s="3">
        <v>126</v>
      </c>
      <c r="Y327" s="3">
        <v>35.200000000000003</v>
      </c>
      <c r="Z327" s="3">
        <v>0.69199999999999995</v>
      </c>
      <c r="AA327" s="3">
        <v>54</v>
      </c>
      <c r="AB327" s="3" t="str">
        <v>pos</v>
      </c>
    </row>
    <row r="328" spans="19:28" x14ac:dyDescent="0.3">
      <c r="S328" s="3" t="str">
        <v>607</v>
      </c>
      <c r="T328" s="3">
        <v>1</v>
      </c>
      <c r="U328" s="3">
        <v>181</v>
      </c>
      <c r="V328" s="3">
        <v>78</v>
      </c>
      <c r="W328" s="3">
        <v>42</v>
      </c>
      <c r="X328" s="3">
        <v>293</v>
      </c>
      <c r="Y328" s="3">
        <v>40</v>
      </c>
      <c r="Z328" s="3">
        <v>1.258</v>
      </c>
      <c r="AA328" s="3">
        <v>22</v>
      </c>
      <c r="AB328" s="3" t="str">
        <v>pos</v>
      </c>
    </row>
    <row r="329" spans="19:28" x14ac:dyDescent="0.3">
      <c r="S329" s="3" t="str">
        <v>608</v>
      </c>
      <c r="T329" s="3">
        <v>1</v>
      </c>
      <c r="U329" s="3">
        <v>92</v>
      </c>
      <c r="V329" s="3">
        <v>62</v>
      </c>
      <c r="W329" s="3">
        <v>25</v>
      </c>
      <c r="X329" s="3">
        <v>41</v>
      </c>
      <c r="Y329" s="3">
        <v>19.5</v>
      </c>
      <c r="Z329" s="3">
        <v>0.48199999999999998</v>
      </c>
      <c r="AA329" s="3">
        <v>25</v>
      </c>
      <c r="AB329" s="3" t="str">
        <v>neg</v>
      </c>
    </row>
    <row r="330" spans="19:28" x14ac:dyDescent="0.3">
      <c r="S330" s="3" t="str">
        <v>609</v>
      </c>
      <c r="T330" s="3">
        <v>0</v>
      </c>
      <c r="U330" s="3">
        <v>152</v>
      </c>
      <c r="V330" s="3">
        <v>82</v>
      </c>
      <c r="W330" s="3">
        <v>39</v>
      </c>
      <c r="X330" s="3">
        <v>272</v>
      </c>
      <c r="Y330" s="3">
        <v>41.5</v>
      </c>
      <c r="Z330" s="3">
        <v>0.27</v>
      </c>
      <c r="AA330" s="3">
        <v>27</v>
      </c>
      <c r="AB330" s="3" t="str">
        <v>neg</v>
      </c>
    </row>
    <row r="331" spans="19:28" x14ac:dyDescent="0.3">
      <c r="S331" s="3" t="str">
        <v>610</v>
      </c>
      <c r="T331" s="3">
        <v>1</v>
      </c>
      <c r="U331" s="3">
        <v>111</v>
      </c>
      <c r="V331" s="3">
        <v>62</v>
      </c>
      <c r="W331" s="3">
        <v>13</v>
      </c>
      <c r="X331" s="3">
        <v>182</v>
      </c>
      <c r="Y331" s="3">
        <v>24</v>
      </c>
      <c r="Z331" s="3">
        <v>0.13800000000000001</v>
      </c>
      <c r="AA331" s="3">
        <v>23</v>
      </c>
      <c r="AB331" s="3" t="str">
        <v>neg</v>
      </c>
    </row>
    <row r="332" spans="19:28" x14ac:dyDescent="0.3">
      <c r="S332" s="3" t="str">
        <v>611</v>
      </c>
      <c r="T332" s="3">
        <v>3</v>
      </c>
      <c r="U332" s="3">
        <v>106</v>
      </c>
      <c r="V332" s="3">
        <v>54</v>
      </c>
      <c r="W332" s="3">
        <v>21</v>
      </c>
      <c r="X332" s="3">
        <v>158</v>
      </c>
      <c r="Y332" s="3">
        <v>30.9</v>
      </c>
      <c r="Z332" s="3">
        <v>0.29199999999999998</v>
      </c>
      <c r="AA332" s="3">
        <v>24</v>
      </c>
      <c r="AB332" s="3" t="str">
        <v>neg</v>
      </c>
    </row>
    <row r="333" spans="19:28" x14ac:dyDescent="0.3">
      <c r="S333" s="3" t="str">
        <v>612</v>
      </c>
      <c r="T333" s="3">
        <v>3</v>
      </c>
      <c r="U333" s="3">
        <v>174</v>
      </c>
      <c r="V333" s="3">
        <v>58</v>
      </c>
      <c r="W333" s="3">
        <v>22</v>
      </c>
      <c r="X333" s="3">
        <v>194</v>
      </c>
      <c r="Y333" s="3">
        <v>32.9</v>
      </c>
      <c r="Z333" s="3">
        <v>0.59299999999999997</v>
      </c>
      <c r="AA333" s="3">
        <v>36</v>
      </c>
      <c r="AB333" s="3" t="str">
        <v>pos</v>
      </c>
    </row>
    <row r="334" spans="19:28" x14ac:dyDescent="0.3">
      <c r="S334" s="3" t="str">
        <v>613</v>
      </c>
      <c r="T334" s="3">
        <v>7</v>
      </c>
      <c r="U334" s="3">
        <v>168</v>
      </c>
      <c r="V334" s="3">
        <v>88</v>
      </c>
      <c r="W334" s="3">
        <v>42</v>
      </c>
      <c r="X334" s="3">
        <v>321</v>
      </c>
      <c r="Y334" s="3">
        <v>38.200000000000003</v>
      </c>
      <c r="Z334" s="3">
        <v>0.78700000000000003</v>
      </c>
      <c r="AA334" s="3">
        <v>40</v>
      </c>
      <c r="AB334" s="3" t="str">
        <v>pos</v>
      </c>
    </row>
    <row r="335" spans="19:28" x14ac:dyDescent="0.3">
      <c r="S335" s="3" t="str">
        <v>615</v>
      </c>
      <c r="T335" s="3">
        <v>11</v>
      </c>
      <c r="U335" s="3">
        <v>138</v>
      </c>
      <c r="V335" s="3">
        <v>74</v>
      </c>
      <c r="W335" s="3">
        <v>26</v>
      </c>
      <c r="X335" s="3">
        <v>144</v>
      </c>
      <c r="Y335" s="3">
        <v>36.1</v>
      </c>
      <c r="Z335" s="3">
        <v>0.55700000000000005</v>
      </c>
      <c r="AA335" s="3">
        <v>50</v>
      </c>
      <c r="AB335" s="3" t="str">
        <v>pos</v>
      </c>
    </row>
    <row r="336" spans="19:28" x14ac:dyDescent="0.3">
      <c r="S336" s="3" t="str">
        <v>618</v>
      </c>
      <c r="T336" s="3">
        <v>2</v>
      </c>
      <c r="U336" s="3">
        <v>68</v>
      </c>
      <c r="V336" s="3">
        <v>62</v>
      </c>
      <c r="W336" s="3">
        <v>13</v>
      </c>
      <c r="X336" s="3">
        <v>15</v>
      </c>
      <c r="Y336" s="3">
        <v>20.100000000000001</v>
      </c>
      <c r="Z336" s="3">
        <v>0.25700000000000001</v>
      </c>
      <c r="AA336" s="3">
        <v>23</v>
      </c>
      <c r="AB336" s="3" t="str">
        <v>neg</v>
      </c>
    </row>
    <row r="337" spans="19:28" x14ac:dyDescent="0.3">
      <c r="S337" s="3" t="str">
        <v>621</v>
      </c>
      <c r="T337" s="3">
        <v>2</v>
      </c>
      <c r="U337" s="3">
        <v>112</v>
      </c>
      <c r="V337" s="3">
        <v>86</v>
      </c>
      <c r="W337" s="3">
        <v>42</v>
      </c>
      <c r="X337" s="3">
        <v>160</v>
      </c>
      <c r="Y337" s="3">
        <v>38.4</v>
      </c>
      <c r="Z337" s="3">
        <v>0.246</v>
      </c>
      <c r="AA337" s="3">
        <v>28</v>
      </c>
      <c r="AB337" s="3" t="str">
        <v>neg</v>
      </c>
    </row>
    <row r="338" spans="19:28" x14ac:dyDescent="0.3">
      <c r="S338" s="3" t="str">
        <v>624</v>
      </c>
      <c r="T338" s="3">
        <v>0</v>
      </c>
      <c r="U338" s="3">
        <v>94</v>
      </c>
      <c r="V338" s="3">
        <v>70</v>
      </c>
      <c r="W338" s="3">
        <v>27</v>
      </c>
      <c r="X338" s="3">
        <v>115</v>
      </c>
      <c r="Y338" s="3">
        <v>43.5</v>
      </c>
      <c r="Z338" s="3">
        <v>0.34699999999999998</v>
      </c>
      <c r="AA338" s="3">
        <v>21</v>
      </c>
      <c r="AB338" s="3" t="str">
        <v>neg</v>
      </c>
    </row>
    <row r="339" spans="19:28" x14ac:dyDescent="0.3">
      <c r="S339" s="3" t="str">
        <v>626</v>
      </c>
      <c r="T339" s="3">
        <v>4</v>
      </c>
      <c r="U339" s="3">
        <v>90</v>
      </c>
      <c r="V339" s="3">
        <v>88</v>
      </c>
      <c r="W339" s="3">
        <v>47</v>
      </c>
      <c r="X339" s="3">
        <v>54</v>
      </c>
      <c r="Y339" s="3">
        <v>37.700000000000003</v>
      </c>
      <c r="Z339" s="3">
        <v>0.36199999999999999</v>
      </c>
      <c r="AA339" s="3">
        <v>29</v>
      </c>
      <c r="AB339" s="3" t="str">
        <v>neg</v>
      </c>
    </row>
    <row r="340" spans="19:28" x14ac:dyDescent="0.3">
      <c r="S340" s="3" t="str">
        <v>632</v>
      </c>
      <c r="T340" s="3">
        <v>0</v>
      </c>
      <c r="U340" s="3">
        <v>102</v>
      </c>
      <c r="V340" s="3">
        <v>78</v>
      </c>
      <c r="W340" s="3">
        <v>40</v>
      </c>
      <c r="X340" s="3">
        <v>90</v>
      </c>
      <c r="Y340" s="3">
        <v>34.5</v>
      </c>
      <c r="Z340" s="3">
        <v>0.23799999999999999</v>
      </c>
      <c r="AA340" s="3">
        <v>24</v>
      </c>
      <c r="AB340" s="3" t="str">
        <v>neg</v>
      </c>
    </row>
    <row r="341" spans="19:28" x14ac:dyDescent="0.3">
      <c r="S341" s="3" t="str">
        <v>634</v>
      </c>
      <c r="T341" s="3">
        <v>1</v>
      </c>
      <c r="U341" s="3">
        <v>128</v>
      </c>
      <c r="V341" s="3">
        <v>82</v>
      </c>
      <c r="W341" s="3">
        <v>17</v>
      </c>
      <c r="X341" s="3">
        <v>183</v>
      </c>
      <c r="Y341" s="3">
        <v>27.5</v>
      </c>
      <c r="Z341" s="3">
        <v>0.115</v>
      </c>
      <c r="AA341" s="3">
        <v>22</v>
      </c>
      <c r="AB341" s="3" t="str">
        <v>neg</v>
      </c>
    </row>
    <row r="342" spans="19:28" x14ac:dyDescent="0.3">
      <c r="S342" s="3" t="str">
        <v>638</v>
      </c>
      <c r="T342" s="3">
        <v>2</v>
      </c>
      <c r="U342" s="3">
        <v>94</v>
      </c>
      <c r="V342" s="3">
        <v>76</v>
      </c>
      <c r="W342" s="3">
        <v>18</v>
      </c>
      <c r="X342" s="3">
        <v>66</v>
      </c>
      <c r="Y342" s="3">
        <v>31.6</v>
      </c>
      <c r="Z342" s="3">
        <v>0.64900000000000002</v>
      </c>
      <c r="AA342" s="3">
        <v>23</v>
      </c>
      <c r="AB342" s="3" t="str">
        <v>neg</v>
      </c>
    </row>
    <row r="343" spans="19:28" x14ac:dyDescent="0.3">
      <c r="S343" s="3" t="str">
        <v>639</v>
      </c>
      <c r="T343" s="3">
        <v>7</v>
      </c>
      <c r="U343" s="3">
        <v>97</v>
      </c>
      <c r="V343" s="3">
        <v>76</v>
      </c>
      <c r="W343" s="3">
        <v>32</v>
      </c>
      <c r="X343" s="3">
        <v>91</v>
      </c>
      <c r="Y343" s="3">
        <v>40.9</v>
      </c>
      <c r="Z343" s="3">
        <v>0.871</v>
      </c>
      <c r="AA343" s="3">
        <v>32</v>
      </c>
      <c r="AB343" s="3" t="str">
        <v>pos</v>
      </c>
    </row>
    <row r="344" spans="19:28" x14ac:dyDescent="0.3">
      <c r="S344" s="3" t="str">
        <v>640</v>
      </c>
      <c r="T344" s="3">
        <v>1</v>
      </c>
      <c r="U344" s="3">
        <v>100</v>
      </c>
      <c r="V344" s="3">
        <v>74</v>
      </c>
      <c r="W344" s="3">
        <v>12</v>
      </c>
      <c r="X344" s="3">
        <v>46</v>
      </c>
      <c r="Y344" s="3">
        <v>19.5</v>
      </c>
      <c r="Z344" s="3">
        <v>0.14899999999999999</v>
      </c>
      <c r="AA344" s="3">
        <v>28</v>
      </c>
      <c r="AB344" s="3" t="str">
        <v>neg</v>
      </c>
    </row>
    <row r="345" spans="19:28" x14ac:dyDescent="0.3">
      <c r="S345" s="3" t="str">
        <v>641</v>
      </c>
      <c r="T345" s="3">
        <v>0</v>
      </c>
      <c r="U345" s="3">
        <v>102</v>
      </c>
      <c r="V345" s="3">
        <v>86</v>
      </c>
      <c r="W345" s="3">
        <v>17</v>
      </c>
      <c r="X345" s="3">
        <v>105</v>
      </c>
      <c r="Y345" s="3">
        <v>29.3</v>
      </c>
      <c r="Z345" s="3">
        <v>0.69499999999999995</v>
      </c>
      <c r="AA345" s="3">
        <v>27</v>
      </c>
      <c r="AB345" s="3" t="str">
        <v>neg</v>
      </c>
    </row>
    <row r="346" spans="19:28" x14ac:dyDescent="0.3">
      <c r="S346" s="3" t="str">
        <v>645</v>
      </c>
      <c r="T346" s="3">
        <v>3</v>
      </c>
      <c r="U346" s="3">
        <v>103</v>
      </c>
      <c r="V346" s="3">
        <v>72</v>
      </c>
      <c r="W346" s="3">
        <v>30</v>
      </c>
      <c r="X346" s="3">
        <v>152</v>
      </c>
      <c r="Y346" s="3">
        <v>27.6</v>
      </c>
      <c r="Z346" s="3">
        <v>0.73</v>
      </c>
      <c r="AA346" s="3">
        <v>27</v>
      </c>
      <c r="AB346" s="3" t="str">
        <v>neg</v>
      </c>
    </row>
    <row r="347" spans="19:28" x14ac:dyDescent="0.3">
      <c r="S347" s="3" t="str">
        <v>646</v>
      </c>
      <c r="T347" s="3">
        <v>2</v>
      </c>
      <c r="U347" s="3">
        <v>157</v>
      </c>
      <c r="V347" s="3">
        <v>74</v>
      </c>
      <c r="W347" s="3">
        <v>35</v>
      </c>
      <c r="X347" s="3">
        <v>440</v>
      </c>
      <c r="Y347" s="3">
        <v>39.4</v>
      </c>
      <c r="Z347" s="3">
        <v>0.13400000000000001</v>
      </c>
      <c r="AA347" s="3">
        <v>30</v>
      </c>
      <c r="AB347" s="3" t="str">
        <v>neg</v>
      </c>
    </row>
    <row r="348" spans="19:28" x14ac:dyDescent="0.3">
      <c r="S348" s="3" t="str">
        <v>647</v>
      </c>
      <c r="T348" s="3">
        <v>1</v>
      </c>
      <c r="U348" s="3">
        <v>167</v>
      </c>
      <c r="V348" s="3">
        <v>74</v>
      </c>
      <c r="W348" s="3">
        <v>17</v>
      </c>
      <c r="X348" s="3">
        <v>144</v>
      </c>
      <c r="Y348" s="3">
        <v>23.4</v>
      </c>
      <c r="Z348" s="3">
        <v>0.44700000000000001</v>
      </c>
      <c r="AA348" s="3">
        <v>33</v>
      </c>
      <c r="AB348" s="3" t="str">
        <v>pos</v>
      </c>
    </row>
    <row r="349" spans="19:28" x14ac:dyDescent="0.3">
      <c r="S349" s="3" t="str">
        <v>648</v>
      </c>
      <c r="T349" s="3">
        <v>0</v>
      </c>
      <c r="U349" s="3">
        <v>179</v>
      </c>
      <c r="V349" s="3">
        <v>50</v>
      </c>
      <c r="W349" s="3">
        <v>36</v>
      </c>
      <c r="X349" s="3">
        <v>159</v>
      </c>
      <c r="Y349" s="3">
        <v>37.799999999999997</v>
      </c>
      <c r="Z349" s="3">
        <v>0.45500000000000002</v>
      </c>
      <c r="AA349" s="3">
        <v>22</v>
      </c>
      <c r="AB349" s="3" t="str">
        <v>pos</v>
      </c>
    </row>
    <row r="350" spans="19:28" x14ac:dyDescent="0.3">
      <c r="S350" s="3" t="str">
        <v>649</v>
      </c>
      <c r="T350" s="3">
        <v>11</v>
      </c>
      <c r="U350" s="3">
        <v>136</v>
      </c>
      <c r="V350" s="3">
        <v>84</v>
      </c>
      <c r="W350" s="3">
        <v>35</v>
      </c>
      <c r="X350" s="3">
        <v>130</v>
      </c>
      <c r="Y350" s="3">
        <v>28.3</v>
      </c>
      <c r="Z350" s="3">
        <v>0.26</v>
      </c>
      <c r="AA350" s="3">
        <v>42</v>
      </c>
      <c r="AB350" s="3" t="str">
        <v>pos</v>
      </c>
    </row>
    <row r="351" spans="19:28" x14ac:dyDescent="0.3">
      <c r="S351" s="3" t="str">
        <v>651</v>
      </c>
      <c r="T351" s="3">
        <v>1</v>
      </c>
      <c r="U351" s="3">
        <v>91</v>
      </c>
      <c r="V351" s="3">
        <v>54</v>
      </c>
      <c r="W351" s="3">
        <v>25</v>
      </c>
      <c r="X351" s="3">
        <v>100</v>
      </c>
      <c r="Y351" s="3">
        <v>25.2</v>
      </c>
      <c r="Z351" s="3">
        <v>0.23400000000000001</v>
      </c>
      <c r="AA351" s="3">
        <v>23</v>
      </c>
      <c r="AB351" s="3" t="str">
        <v>neg</v>
      </c>
    </row>
    <row r="352" spans="19:28" x14ac:dyDescent="0.3">
      <c r="S352" s="3" t="str">
        <v>652</v>
      </c>
      <c r="T352" s="3">
        <v>1</v>
      </c>
      <c r="U352" s="3">
        <v>117</v>
      </c>
      <c r="V352" s="3">
        <v>60</v>
      </c>
      <c r="W352" s="3">
        <v>23</v>
      </c>
      <c r="X352" s="3">
        <v>106</v>
      </c>
      <c r="Y352" s="3">
        <v>33.799999999999997</v>
      </c>
      <c r="Z352" s="3">
        <v>0.46600000000000003</v>
      </c>
      <c r="AA352" s="3">
        <v>27</v>
      </c>
      <c r="AB352" s="3" t="str">
        <v>neg</v>
      </c>
    </row>
    <row r="353" spans="19:28" x14ac:dyDescent="0.3">
      <c r="S353" s="3" t="str">
        <v>653</v>
      </c>
      <c r="T353" s="3">
        <v>5</v>
      </c>
      <c r="U353" s="3">
        <v>123</v>
      </c>
      <c r="V353" s="3">
        <v>74</v>
      </c>
      <c r="W353" s="3">
        <v>40</v>
      </c>
      <c r="X353" s="3">
        <v>77</v>
      </c>
      <c r="Y353" s="3">
        <v>34.1</v>
      </c>
      <c r="Z353" s="3">
        <v>0.26900000000000002</v>
      </c>
      <c r="AA353" s="3">
        <v>28</v>
      </c>
      <c r="AB353" s="3" t="str">
        <v>neg</v>
      </c>
    </row>
    <row r="354" spans="19:28" x14ac:dyDescent="0.3">
      <c r="S354" s="3" t="str">
        <v>655</v>
      </c>
      <c r="T354" s="3">
        <v>1</v>
      </c>
      <c r="U354" s="3">
        <v>106</v>
      </c>
      <c r="V354" s="3">
        <v>70</v>
      </c>
      <c r="W354" s="3">
        <v>28</v>
      </c>
      <c r="X354" s="3">
        <v>135</v>
      </c>
      <c r="Y354" s="3">
        <v>34.200000000000003</v>
      </c>
      <c r="Z354" s="3">
        <v>0.14199999999999999</v>
      </c>
      <c r="AA354" s="3">
        <v>22</v>
      </c>
      <c r="AB354" s="3" t="str">
        <v>neg</v>
      </c>
    </row>
    <row r="355" spans="19:28" x14ac:dyDescent="0.3">
      <c r="S355" s="3" t="str">
        <v>656</v>
      </c>
      <c r="T355" s="3">
        <v>2</v>
      </c>
      <c r="U355" s="3">
        <v>155</v>
      </c>
      <c r="V355" s="3">
        <v>52</v>
      </c>
      <c r="W355" s="3">
        <v>27</v>
      </c>
      <c r="X355" s="3">
        <v>540</v>
      </c>
      <c r="Y355" s="3">
        <v>38.700000000000003</v>
      </c>
      <c r="Z355" s="3">
        <v>0.24</v>
      </c>
      <c r="AA355" s="3">
        <v>25</v>
      </c>
      <c r="AB355" s="3" t="str">
        <v>pos</v>
      </c>
    </row>
    <row r="356" spans="19:28" x14ac:dyDescent="0.3">
      <c r="S356" s="3" t="str">
        <v>657</v>
      </c>
      <c r="T356" s="3">
        <v>2</v>
      </c>
      <c r="U356" s="3">
        <v>101</v>
      </c>
      <c r="V356" s="3">
        <v>58</v>
      </c>
      <c r="W356" s="3">
        <v>35</v>
      </c>
      <c r="X356" s="3">
        <v>90</v>
      </c>
      <c r="Y356" s="3">
        <v>21.8</v>
      </c>
      <c r="Z356" s="3">
        <v>0.155</v>
      </c>
      <c r="AA356" s="3">
        <v>22</v>
      </c>
      <c r="AB356" s="3" t="str">
        <v>neg</v>
      </c>
    </row>
    <row r="357" spans="19:28" x14ac:dyDescent="0.3">
      <c r="S357" s="3" t="str">
        <v>658</v>
      </c>
      <c r="T357" s="3">
        <v>1</v>
      </c>
      <c r="U357" s="3">
        <v>120</v>
      </c>
      <c r="V357" s="3">
        <v>80</v>
      </c>
      <c r="W357" s="3">
        <v>48</v>
      </c>
      <c r="X357" s="3">
        <v>200</v>
      </c>
      <c r="Y357" s="3">
        <v>38.9</v>
      </c>
      <c r="Z357" s="3">
        <v>1.1619999999999999</v>
      </c>
      <c r="AA357" s="3">
        <v>41</v>
      </c>
      <c r="AB357" s="3" t="str">
        <v>neg</v>
      </c>
    </row>
    <row r="358" spans="19:28" x14ac:dyDescent="0.3">
      <c r="S358" s="3" t="str">
        <v>660</v>
      </c>
      <c r="T358" s="3">
        <v>3</v>
      </c>
      <c r="U358" s="3">
        <v>80</v>
      </c>
      <c r="V358" s="3">
        <v>82</v>
      </c>
      <c r="W358" s="3">
        <v>31</v>
      </c>
      <c r="X358" s="3">
        <v>70</v>
      </c>
      <c r="Y358" s="3">
        <v>34.200000000000003</v>
      </c>
      <c r="Z358" s="3">
        <v>1.292</v>
      </c>
      <c r="AA358" s="3">
        <v>27</v>
      </c>
      <c r="AB358" s="3" t="str">
        <v>pos</v>
      </c>
    </row>
    <row r="359" spans="19:28" x14ac:dyDescent="0.3">
      <c r="S359" s="3" t="str">
        <v>663</v>
      </c>
      <c r="T359" s="3">
        <v>8</v>
      </c>
      <c r="U359" s="3">
        <v>167</v>
      </c>
      <c r="V359" s="3">
        <v>106</v>
      </c>
      <c r="W359" s="3">
        <v>46</v>
      </c>
      <c r="X359" s="3">
        <v>231</v>
      </c>
      <c r="Y359" s="3">
        <v>37.6</v>
      </c>
      <c r="Z359" s="3">
        <v>0.16500000000000001</v>
      </c>
      <c r="AA359" s="3">
        <v>43</v>
      </c>
      <c r="AB359" s="3" t="str">
        <v>pos</v>
      </c>
    </row>
    <row r="360" spans="19:28" x14ac:dyDescent="0.3">
      <c r="S360" s="3" t="str">
        <v>664</v>
      </c>
      <c r="T360" s="3">
        <v>9</v>
      </c>
      <c r="U360" s="3">
        <v>145</v>
      </c>
      <c r="V360" s="3">
        <v>80</v>
      </c>
      <c r="W360" s="3">
        <v>46</v>
      </c>
      <c r="X360" s="3">
        <v>130</v>
      </c>
      <c r="Y360" s="3">
        <v>37.9</v>
      </c>
      <c r="Z360" s="3">
        <v>0.63700000000000001</v>
      </c>
      <c r="AA360" s="3">
        <v>40</v>
      </c>
      <c r="AB360" s="3" t="str">
        <v>pos</v>
      </c>
    </row>
    <row r="361" spans="19:28" x14ac:dyDescent="0.3">
      <c r="S361" s="3" t="str">
        <v>666</v>
      </c>
      <c r="T361" s="3">
        <v>1</v>
      </c>
      <c r="U361" s="3">
        <v>112</v>
      </c>
      <c r="V361" s="3">
        <v>80</v>
      </c>
      <c r="W361" s="3">
        <v>45</v>
      </c>
      <c r="X361" s="3">
        <v>132</v>
      </c>
      <c r="Y361" s="3">
        <v>34.799999999999997</v>
      </c>
      <c r="Z361" s="3">
        <v>0.217</v>
      </c>
      <c r="AA361" s="3">
        <v>24</v>
      </c>
      <c r="AB361" s="3" t="str">
        <v>neg</v>
      </c>
    </row>
    <row r="362" spans="19:28" x14ac:dyDescent="0.3">
      <c r="S362" s="3" t="str">
        <v>669</v>
      </c>
      <c r="T362" s="3">
        <v>6</v>
      </c>
      <c r="U362" s="3">
        <v>98</v>
      </c>
      <c r="V362" s="3">
        <v>58</v>
      </c>
      <c r="W362" s="3">
        <v>33</v>
      </c>
      <c r="X362" s="3">
        <v>190</v>
      </c>
      <c r="Y362" s="3">
        <v>34</v>
      </c>
      <c r="Z362" s="3">
        <v>0.43</v>
      </c>
      <c r="AA362" s="3">
        <v>43</v>
      </c>
      <c r="AB362" s="3" t="str">
        <v>neg</v>
      </c>
    </row>
    <row r="363" spans="19:28" x14ac:dyDescent="0.3">
      <c r="S363" s="3" t="str">
        <v>670</v>
      </c>
      <c r="T363" s="3">
        <v>9</v>
      </c>
      <c r="U363" s="3">
        <v>154</v>
      </c>
      <c r="V363" s="3">
        <v>78</v>
      </c>
      <c r="W363" s="3">
        <v>30</v>
      </c>
      <c r="X363" s="3">
        <v>100</v>
      </c>
      <c r="Y363" s="3">
        <v>30.9</v>
      </c>
      <c r="Z363" s="3">
        <v>0.16400000000000001</v>
      </c>
      <c r="AA363" s="3">
        <v>45</v>
      </c>
      <c r="AB363" s="3" t="str">
        <v>neg</v>
      </c>
    </row>
    <row r="364" spans="19:28" x14ac:dyDescent="0.3">
      <c r="S364" s="3" t="str">
        <v>671</v>
      </c>
      <c r="T364" s="3">
        <v>6</v>
      </c>
      <c r="U364" s="3">
        <v>165</v>
      </c>
      <c r="V364" s="3">
        <v>68</v>
      </c>
      <c r="W364" s="3">
        <v>26</v>
      </c>
      <c r="X364" s="3">
        <v>168</v>
      </c>
      <c r="Y364" s="3">
        <v>33.6</v>
      </c>
      <c r="Z364" s="3">
        <v>0.63100000000000001</v>
      </c>
      <c r="AA364" s="3">
        <v>49</v>
      </c>
      <c r="AB364" s="3" t="str">
        <v>neg</v>
      </c>
    </row>
    <row r="365" spans="19:28" x14ac:dyDescent="0.3">
      <c r="S365" s="3" t="str">
        <v>673</v>
      </c>
      <c r="T365" s="3">
        <v>10</v>
      </c>
      <c r="U365" s="3">
        <v>68</v>
      </c>
      <c r="V365" s="3">
        <v>106</v>
      </c>
      <c r="W365" s="3">
        <v>23</v>
      </c>
      <c r="X365" s="3">
        <v>49</v>
      </c>
      <c r="Y365" s="3">
        <v>35.5</v>
      </c>
      <c r="Z365" s="3">
        <v>0.28499999999999998</v>
      </c>
      <c r="AA365" s="3">
        <v>47</v>
      </c>
      <c r="AB365" s="3" t="str">
        <v>neg</v>
      </c>
    </row>
    <row r="366" spans="19:28" x14ac:dyDescent="0.3">
      <c r="S366" s="3" t="str">
        <v>674</v>
      </c>
      <c r="T366" s="3">
        <v>3</v>
      </c>
      <c r="U366" s="3">
        <v>123</v>
      </c>
      <c r="V366" s="3">
        <v>100</v>
      </c>
      <c r="W366" s="3">
        <v>35</v>
      </c>
      <c r="X366" s="3">
        <v>240</v>
      </c>
      <c r="Y366" s="3">
        <v>57.3</v>
      </c>
      <c r="Z366" s="3">
        <v>0.88</v>
      </c>
      <c r="AA366" s="3">
        <v>22</v>
      </c>
      <c r="AB366" s="3" t="str">
        <v>neg</v>
      </c>
    </row>
    <row r="367" spans="19:28" x14ac:dyDescent="0.3">
      <c r="S367" s="3" t="str">
        <v>680</v>
      </c>
      <c r="T367" s="3">
        <v>2</v>
      </c>
      <c r="U367" s="3">
        <v>101</v>
      </c>
      <c r="V367" s="3">
        <v>58</v>
      </c>
      <c r="W367" s="3">
        <v>17</v>
      </c>
      <c r="X367" s="3">
        <v>265</v>
      </c>
      <c r="Y367" s="3">
        <v>24.2</v>
      </c>
      <c r="Z367" s="3">
        <v>0.61399999999999999</v>
      </c>
      <c r="AA367" s="3">
        <v>23</v>
      </c>
      <c r="AB367" s="3" t="str">
        <v>neg</v>
      </c>
    </row>
    <row r="368" spans="19:28" x14ac:dyDescent="0.3">
      <c r="S368" s="3" t="str">
        <v>681</v>
      </c>
      <c r="T368" s="3">
        <v>2</v>
      </c>
      <c r="U368" s="3">
        <v>56</v>
      </c>
      <c r="V368" s="3">
        <v>56</v>
      </c>
      <c r="W368" s="3">
        <v>28</v>
      </c>
      <c r="X368" s="3">
        <v>45</v>
      </c>
      <c r="Y368" s="3">
        <v>24.2</v>
      </c>
      <c r="Z368" s="3">
        <v>0.33200000000000002</v>
      </c>
      <c r="AA368" s="3">
        <v>22</v>
      </c>
      <c r="AB368" s="3" t="str">
        <v>neg</v>
      </c>
    </row>
    <row r="369" spans="19:28" x14ac:dyDescent="0.3">
      <c r="S369" s="3" t="str">
        <v>683</v>
      </c>
      <c r="T369" s="3">
        <v>0</v>
      </c>
      <c r="U369" s="3">
        <v>95</v>
      </c>
      <c r="V369" s="3">
        <v>64</v>
      </c>
      <c r="W369" s="3">
        <v>39</v>
      </c>
      <c r="X369" s="3">
        <v>105</v>
      </c>
      <c r="Y369" s="3">
        <v>44.6</v>
      </c>
      <c r="Z369" s="3">
        <v>0.36599999999999999</v>
      </c>
      <c r="AA369" s="3">
        <v>22</v>
      </c>
      <c r="AB369" s="3" t="str">
        <v>neg</v>
      </c>
    </row>
    <row r="370" spans="19:28" x14ac:dyDescent="0.3">
      <c r="S370" s="3" t="str">
        <v>686</v>
      </c>
      <c r="T370" s="3">
        <v>2</v>
      </c>
      <c r="U370" s="3">
        <v>129</v>
      </c>
      <c r="V370" s="3">
        <v>74</v>
      </c>
      <c r="W370" s="3">
        <v>26</v>
      </c>
      <c r="X370" s="3">
        <v>205</v>
      </c>
      <c r="Y370" s="3">
        <v>33.200000000000003</v>
      </c>
      <c r="Z370" s="3">
        <v>0.59099999999999997</v>
      </c>
      <c r="AA370" s="3">
        <v>25</v>
      </c>
      <c r="AB370" s="3" t="str">
        <v>neg</v>
      </c>
    </row>
    <row r="371" spans="19:28" x14ac:dyDescent="0.3">
      <c r="S371" s="3" t="str">
        <v>689</v>
      </c>
      <c r="T371" s="3">
        <v>1</v>
      </c>
      <c r="U371" s="3">
        <v>140</v>
      </c>
      <c r="V371" s="3">
        <v>74</v>
      </c>
      <c r="W371" s="3">
        <v>26</v>
      </c>
      <c r="X371" s="3">
        <v>180</v>
      </c>
      <c r="Y371" s="3">
        <v>24.1</v>
      </c>
      <c r="Z371" s="3">
        <v>0.82799999999999996</v>
      </c>
      <c r="AA371" s="3">
        <v>23</v>
      </c>
      <c r="AB371" s="3" t="str">
        <v>neg</v>
      </c>
    </row>
    <row r="372" spans="19:28" x14ac:dyDescent="0.3">
      <c r="S372" s="3" t="str">
        <v>690</v>
      </c>
      <c r="T372" s="3">
        <v>1</v>
      </c>
      <c r="U372" s="3">
        <v>144</v>
      </c>
      <c r="V372" s="3">
        <v>82</v>
      </c>
      <c r="W372" s="3">
        <v>46</v>
      </c>
      <c r="X372" s="3">
        <v>180</v>
      </c>
      <c r="Y372" s="3">
        <v>46.1</v>
      </c>
      <c r="Z372" s="3">
        <v>0.33500000000000002</v>
      </c>
      <c r="AA372" s="3">
        <v>46</v>
      </c>
      <c r="AB372" s="3" t="str">
        <v>pos</v>
      </c>
    </row>
    <row r="373" spans="19:28" x14ac:dyDescent="0.3">
      <c r="S373" s="3" t="str">
        <v>693</v>
      </c>
      <c r="T373" s="3">
        <v>2</v>
      </c>
      <c r="U373" s="3">
        <v>121</v>
      </c>
      <c r="V373" s="3">
        <v>70</v>
      </c>
      <c r="W373" s="3">
        <v>32</v>
      </c>
      <c r="X373" s="3">
        <v>95</v>
      </c>
      <c r="Y373" s="3">
        <v>39.1</v>
      </c>
      <c r="Z373" s="3">
        <v>0.88600000000000001</v>
      </c>
      <c r="AA373" s="3">
        <v>23</v>
      </c>
      <c r="AB373" s="3" t="str">
        <v>neg</v>
      </c>
    </row>
    <row r="374" spans="19:28" x14ac:dyDescent="0.3">
      <c r="S374" s="3" t="str">
        <v>694</v>
      </c>
      <c r="T374" s="3">
        <v>7</v>
      </c>
      <c r="U374" s="3">
        <v>129</v>
      </c>
      <c r="V374" s="3">
        <v>68</v>
      </c>
      <c r="W374" s="3">
        <v>49</v>
      </c>
      <c r="X374" s="3">
        <v>125</v>
      </c>
      <c r="Y374" s="3">
        <v>38.5</v>
      </c>
      <c r="Z374" s="3">
        <v>0.439</v>
      </c>
      <c r="AA374" s="3">
        <v>43</v>
      </c>
      <c r="AB374" s="3" t="str">
        <v>pos</v>
      </c>
    </row>
    <row r="375" spans="19:28" x14ac:dyDescent="0.3">
      <c r="S375" s="3" t="str">
        <v>696</v>
      </c>
      <c r="T375" s="3">
        <v>7</v>
      </c>
      <c r="U375" s="3">
        <v>142</v>
      </c>
      <c r="V375" s="3">
        <v>90</v>
      </c>
      <c r="W375" s="3">
        <v>24</v>
      </c>
      <c r="X375" s="3">
        <v>480</v>
      </c>
      <c r="Y375" s="3">
        <v>30.4</v>
      </c>
      <c r="Z375" s="3">
        <v>0.128</v>
      </c>
      <c r="AA375" s="3">
        <v>43</v>
      </c>
      <c r="AB375" s="3" t="str">
        <v>pos</v>
      </c>
    </row>
    <row r="376" spans="19:28" x14ac:dyDescent="0.3">
      <c r="S376" s="3" t="str">
        <v>697</v>
      </c>
      <c r="T376" s="3">
        <v>3</v>
      </c>
      <c r="U376" s="3">
        <v>169</v>
      </c>
      <c r="V376" s="3">
        <v>74</v>
      </c>
      <c r="W376" s="3">
        <v>19</v>
      </c>
      <c r="X376" s="3">
        <v>125</v>
      </c>
      <c r="Y376" s="3">
        <v>29.9</v>
      </c>
      <c r="Z376" s="3">
        <v>0.26800000000000002</v>
      </c>
      <c r="AA376" s="3">
        <v>31</v>
      </c>
      <c r="AB376" s="3" t="str">
        <v>pos</v>
      </c>
    </row>
    <row r="377" spans="19:28" x14ac:dyDescent="0.3">
      <c r="S377" s="3" t="str">
        <v>699</v>
      </c>
      <c r="T377" s="3">
        <v>4</v>
      </c>
      <c r="U377" s="3">
        <v>127</v>
      </c>
      <c r="V377" s="3">
        <v>88</v>
      </c>
      <c r="W377" s="3">
        <v>11</v>
      </c>
      <c r="X377" s="3">
        <v>155</v>
      </c>
      <c r="Y377" s="3">
        <v>34.5</v>
      </c>
      <c r="Z377" s="3">
        <v>0.59799999999999998</v>
      </c>
      <c r="AA377" s="3">
        <v>28</v>
      </c>
      <c r="AB377" s="3" t="str">
        <v>neg</v>
      </c>
    </row>
    <row r="378" spans="19:28" x14ac:dyDescent="0.3">
      <c r="S378" s="3" t="str">
        <v>701</v>
      </c>
      <c r="T378" s="3">
        <v>2</v>
      </c>
      <c r="U378" s="3">
        <v>122</v>
      </c>
      <c r="V378" s="3">
        <v>76</v>
      </c>
      <c r="W378" s="3">
        <v>27</v>
      </c>
      <c r="X378" s="3">
        <v>200</v>
      </c>
      <c r="Y378" s="3">
        <v>35.9</v>
      </c>
      <c r="Z378" s="3">
        <v>0.48299999999999998</v>
      </c>
      <c r="AA378" s="3">
        <v>26</v>
      </c>
      <c r="AB378" s="3" t="str">
        <v>neg</v>
      </c>
    </row>
    <row r="379" spans="19:28" x14ac:dyDescent="0.3">
      <c r="S379" s="3" t="str">
        <v>705</v>
      </c>
      <c r="T379" s="3">
        <v>4</v>
      </c>
      <c r="U379" s="3">
        <v>110</v>
      </c>
      <c r="V379" s="3">
        <v>76</v>
      </c>
      <c r="W379" s="3">
        <v>20</v>
      </c>
      <c r="X379" s="3">
        <v>100</v>
      </c>
      <c r="Y379" s="3">
        <v>28.4</v>
      </c>
      <c r="Z379" s="3">
        <v>0.11799999999999999</v>
      </c>
      <c r="AA379" s="3">
        <v>27</v>
      </c>
      <c r="AB379" s="3" t="str">
        <v>neg</v>
      </c>
    </row>
    <row r="380" spans="19:28" x14ac:dyDescent="0.3">
      <c r="S380" s="3" t="str">
        <v>708</v>
      </c>
      <c r="T380" s="3">
        <v>2</v>
      </c>
      <c r="U380" s="3">
        <v>127</v>
      </c>
      <c r="V380" s="3">
        <v>46</v>
      </c>
      <c r="W380" s="3">
        <v>21</v>
      </c>
      <c r="X380" s="3">
        <v>335</v>
      </c>
      <c r="Y380" s="3">
        <v>34.4</v>
      </c>
      <c r="Z380" s="3">
        <v>0.17599999999999999</v>
      </c>
      <c r="AA380" s="3">
        <v>22</v>
      </c>
      <c r="AB380" s="3" t="str">
        <v>neg</v>
      </c>
    </row>
    <row r="381" spans="19:28" x14ac:dyDescent="0.3">
      <c r="S381" s="3" t="str">
        <v>710</v>
      </c>
      <c r="T381" s="3">
        <v>2</v>
      </c>
      <c r="U381" s="3">
        <v>93</v>
      </c>
      <c r="V381" s="3">
        <v>64</v>
      </c>
      <c r="W381" s="3">
        <v>32</v>
      </c>
      <c r="X381" s="3">
        <v>160</v>
      </c>
      <c r="Y381" s="3">
        <v>38</v>
      </c>
      <c r="Z381" s="3">
        <v>0.67400000000000004</v>
      </c>
      <c r="AA381" s="3">
        <v>23</v>
      </c>
      <c r="AB381" s="3" t="str">
        <v>pos</v>
      </c>
    </row>
    <row r="382" spans="19:28" x14ac:dyDescent="0.3">
      <c r="S382" s="3" t="str">
        <v>711</v>
      </c>
      <c r="T382" s="3">
        <v>3</v>
      </c>
      <c r="U382" s="3">
        <v>158</v>
      </c>
      <c r="V382" s="3">
        <v>64</v>
      </c>
      <c r="W382" s="3">
        <v>13</v>
      </c>
      <c r="X382" s="3">
        <v>387</v>
      </c>
      <c r="Y382" s="3">
        <v>31.2</v>
      </c>
      <c r="Z382" s="3">
        <v>0.29499999999999998</v>
      </c>
      <c r="AA382" s="3">
        <v>24</v>
      </c>
      <c r="AB382" s="3" t="str">
        <v>neg</v>
      </c>
    </row>
    <row r="383" spans="19:28" x14ac:dyDescent="0.3">
      <c r="S383" s="3" t="str">
        <v>712</v>
      </c>
      <c r="T383" s="3">
        <v>5</v>
      </c>
      <c r="U383" s="3">
        <v>126</v>
      </c>
      <c r="V383" s="3">
        <v>78</v>
      </c>
      <c r="W383" s="3">
        <v>27</v>
      </c>
      <c r="X383" s="3">
        <v>22</v>
      </c>
      <c r="Y383" s="3">
        <v>29.6</v>
      </c>
      <c r="Z383" s="3">
        <v>0.439</v>
      </c>
      <c r="AA383" s="3">
        <v>40</v>
      </c>
      <c r="AB383" s="3" t="str">
        <v>neg</v>
      </c>
    </row>
    <row r="384" spans="19:28" x14ac:dyDescent="0.3">
      <c r="S384" s="3" t="str">
        <v>714</v>
      </c>
      <c r="T384" s="3">
        <v>0</v>
      </c>
      <c r="U384" s="3">
        <v>134</v>
      </c>
      <c r="V384" s="3">
        <v>58</v>
      </c>
      <c r="W384" s="3">
        <v>20</v>
      </c>
      <c r="X384" s="3">
        <v>291</v>
      </c>
      <c r="Y384" s="3">
        <v>26.4</v>
      </c>
      <c r="Z384" s="3">
        <v>0.35199999999999998</v>
      </c>
      <c r="AA384" s="3">
        <v>21</v>
      </c>
      <c r="AB384" s="3" t="str">
        <v>neg</v>
      </c>
    </row>
    <row r="385" spans="19:28" x14ac:dyDescent="0.3">
      <c r="S385" s="3" t="str">
        <v>716</v>
      </c>
      <c r="T385" s="3">
        <v>7</v>
      </c>
      <c r="U385" s="3">
        <v>187</v>
      </c>
      <c r="V385" s="3">
        <v>50</v>
      </c>
      <c r="W385" s="3">
        <v>33</v>
      </c>
      <c r="X385" s="3">
        <v>392</v>
      </c>
      <c r="Y385" s="3">
        <v>33.9</v>
      </c>
      <c r="Z385" s="3">
        <v>0.82599999999999996</v>
      </c>
      <c r="AA385" s="3">
        <v>34</v>
      </c>
      <c r="AB385" s="3" t="str">
        <v>pos</v>
      </c>
    </row>
    <row r="386" spans="19:28" x14ac:dyDescent="0.3">
      <c r="S386" s="3" t="str">
        <v>717</v>
      </c>
      <c r="T386" s="3">
        <v>3</v>
      </c>
      <c r="U386" s="3">
        <v>173</v>
      </c>
      <c r="V386" s="3">
        <v>78</v>
      </c>
      <c r="W386" s="3">
        <v>39</v>
      </c>
      <c r="X386" s="3">
        <v>185</v>
      </c>
      <c r="Y386" s="3">
        <v>33.799999999999997</v>
      </c>
      <c r="Z386" s="3">
        <v>0.97</v>
      </c>
      <c r="AA386" s="3">
        <v>31</v>
      </c>
      <c r="AB386" s="3" t="str">
        <v>pos</v>
      </c>
    </row>
    <row r="387" spans="19:28" x14ac:dyDescent="0.3">
      <c r="S387" s="3" t="str">
        <v>719</v>
      </c>
      <c r="T387" s="3">
        <v>1</v>
      </c>
      <c r="U387" s="3">
        <v>108</v>
      </c>
      <c r="V387" s="3">
        <v>60</v>
      </c>
      <c r="W387" s="3">
        <v>46</v>
      </c>
      <c r="X387" s="3">
        <v>178</v>
      </c>
      <c r="Y387" s="3">
        <v>35.5</v>
      </c>
      <c r="Z387" s="3">
        <v>0.41499999999999998</v>
      </c>
      <c r="AA387" s="3">
        <v>24</v>
      </c>
      <c r="AB387" s="3" t="str">
        <v>neg</v>
      </c>
    </row>
    <row r="388" spans="19:28" x14ac:dyDescent="0.3">
      <c r="S388" s="3" t="str">
        <v>722</v>
      </c>
      <c r="T388" s="3">
        <v>1</v>
      </c>
      <c r="U388" s="3">
        <v>114</v>
      </c>
      <c r="V388" s="3">
        <v>66</v>
      </c>
      <c r="W388" s="3">
        <v>36</v>
      </c>
      <c r="X388" s="3">
        <v>200</v>
      </c>
      <c r="Y388" s="3">
        <v>38.1</v>
      </c>
      <c r="Z388" s="3">
        <v>0.28899999999999998</v>
      </c>
      <c r="AA388" s="3">
        <v>21</v>
      </c>
      <c r="AB388" s="3" t="str">
        <v>neg</v>
      </c>
    </row>
    <row r="389" spans="19:28" x14ac:dyDescent="0.3">
      <c r="S389" s="3" t="str">
        <v>723</v>
      </c>
      <c r="T389" s="3">
        <v>1</v>
      </c>
      <c r="U389" s="3">
        <v>149</v>
      </c>
      <c r="V389" s="3">
        <v>68</v>
      </c>
      <c r="W389" s="3">
        <v>29</v>
      </c>
      <c r="X389" s="3">
        <v>127</v>
      </c>
      <c r="Y389" s="3">
        <v>29.3</v>
      </c>
      <c r="Z389" s="3">
        <v>0.34899999999999998</v>
      </c>
      <c r="AA389" s="3">
        <v>42</v>
      </c>
      <c r="AB389" s="3" t="str">
        <v>pos</v>
      </c>
    </row>
    <row r="390" spans="19:28" x14ac:dyDescent="0.3">
      <c r="S390" s="3" t="str">
        <v>724</v>
      </c>
      <c r="T390" s="3">
        <v>5</v>
      </c>
      <c r="U390" s="3">
        <v>117</v>
      </c>
      <c r="V390" s="3">
        <v>86</v>
      </c>
      <c r="W390" s="3">
        <v>30</v>
      </c>
      <c r="X390" s="3">
        <v>105</v>
      </c>
      <c r="Y390" s="3">
        <v>39.1</v>
      </c>
      <c r="Z390" s="3">
        <v>0.251</v>
      </c>
      <c r="AA390" s="3">
        <v>42</v>
      </c>
      <c r="AB390" s="3" t="str">
        <v>neg</v>
      </c>
    </row>
    <row r="391" spans="19:28" x14ac:dyDescent="0.3">
      <c r="S391" s="3" t="str">
        <v>727</v>
      </c>
      <c r="T391" s="3">
        <v>1</v>
      </c>
      <c r="U391" s="3">
        <v>116</v>
      </c>
      <c r="V391" s="3">
        <v>78</v>
      </c>
      <c r="W391" s="3">
        <v>29</v>
      </c>
      <c r="X391" s="3">
        <v>180</v>
      </c>
      <c r="Y391" s="3">
        <v>36.1</v>
      </c>
      <c r="Z391" s="3">
        <v>0.496</v>
      </c>
      <c r="AA391" s="3">
        <v>25</v>
      </c>
      <c r="AB391" s="3" t="str">
        <v>neg</v>
      </c>
    </row>
    <row r="392" spans="19:28" x14ac:dyDescent="0.3">
      <c r="S392" s="3" t="str">
        <v>731</v>
      </c>
      <c r="T392" s="3">
        <v>3</v>
      </c>
      <c r="U392" s="3">
        <v>130</v>
      </c>
      <c r="V392" s="3">
        <v>78</v>
      </c>
      <c r="W392" s="3">
        <v>23</v>
      </c>
      <c r="X392" s="3">
        <v>79</v>
      </c>
      <c r="Y392" s="3">
        <v>28.4</v>
      </c>
      <c r="Z392" s="3">
        <v>0.32300000000000001</v>
      </c>
      <c r="AA392" s="3">
        <v>34</v>
      </c>
      <c r="AB392" s="3" t="str">
        <v>pos</v>
      </c>
    </row>
    <row r="393" spans="19:28" x14ac:dyDescent="0.3">
      <c r="S393" s="3" t="str">
        <v>733</v>
      </c>
      <c r="T393" s="3">
        <v>2</v>
      </c>
      <c r="U393" s="3">
        <v>174</v>
      </c>
      <c r="V393" s="3">
        <v>88</v>
      </c>
      <c r="W393" s="3">
        <v>37</v>
      </c>
      <c r="X393" s="3">
        <v>120</v>
      </c>
      <c r="Y393" s="3">
        <v>44.5</v>
      </c>
      <c r="Z393" s="3">
        <v>0.64600000000000002</v>
      </c>
      <c r="AA393" s="3">
        <v>24</v>
      </c>
      <c r="AB393" s="3" t="str">
        <v>pos</v>
      </c>
    </row>
    <row r="394" spans="19:28" x14ac:dyDescent="0.3">
      <c r="S394" s="3" t="str">
        <v>734</v>
      </c>
      <c r="T394" s="3">
        <v>2</v>
      </c>
      <c r="U394" s="3">
        <v>106</v>
      </c>
      <c r="V394" s="3">
        <v>56</v>
      </c>
      <c r="W394" s="3">
        <v>27</v>
      </c>
      <c r="X394" s="3">
        <v>165</v>
      </c>
      <c r="Y394" s="3">
        <v>29</v>
      </c>
      <c r="Z394" s="3">
        <v>0.42599999999999999</v>
      </c>
      <c r="AA394" s="3">
        <v>22</v>
      </c>
      <c r="AB394" s="3" t="str">
        <v>neg</v>
      </c>
    </row>
    <row r="395" spans="19:28" x14ac:dyDescent="0.3">
      <c r="S395" s="3" t="str">
        <v>737</v>
      </c>
      <c r="T395" s="3">
        <v>0</v>
      </c>
      <c r="U395" s="3">
        <v>126</v>
      </c>
      <c r="V395" s="3">
        <v>86</v>
      </c>
      <c r="W395" s="3">
        <v>27</v>
      </c>
      <c r="X395" s="3">
        <v>120</v>
      </c>
      <c r="Y395" s="3">
        <v>27.4</v>
      </c>
      <c r="Z395" s="3">
        <v>0.51500000000000001</v>
      </c>
      <c r="AA395" s="3">
        <v>21</v>
      </c>
      <c r="AB395" s="3" t="str">
        <v>neg</v>
      </c>
    </row>
    <row r="396" spans="19:28" x14ac:dyDescent="0.3">
      <c r="S396" s="3" t="str">
        <v>739</v>
      </c>
      <c r="T396" s="3">
        <v>2</v>
      </c>
      <c r="U396" s="3">
        <v>99</v>
      </c>
      <c r="V396" s="3">
        <v>60</v>
      </c>
      <c r="W396" s="3">
        <v>17</v>
      </c>
      <c r="X396" s="3">
        <v>160</v>
      </c>
      <c r="Y396" s="3">
        <v>36.6</v>
      </c>
      <c r="Z396" s="3">
        <v>0.45300000000000001</v>
      </c>
      <c r="AA396" s="3">
        <v>21</v>
      </c>
      <c r="AB396" s="3" t="str">
        <v>neg</v>
      </c>
    </row>
    <row r="397" spans="19:28" x14ac:dyDescent="0.3">
      <c r="S397" s="3" t="str">
        <v>741</v>
      </c>
      <c r="T397" s="3">
        <v>11</v>
      </c>
      <c r="U397" s="3">
        <v>120</v>
      </c>
      <c r="V397" s="3">
        <v>80</v>
      </c>
      <c r="W397" s="3">
        <v>37</v>
      </c>
      <c r="X397" s="3">
        <v>150</v>
      </c>
      <c r="Y397" s="3">
        <v>42.3</v>
      </c>
      <c r="Z397" s="3">
        <v>0.78500000000000003</v>
      </c>
      <c r="AA397" s="3">
        <v>48</v>
      </c>
      <c r="AB397" s="3" t="str">
        <v>pos</v>
      </c>
    </row>
    <row r="398" spans="19:28" x14ac:dyDescent="0.3">
      <c r="S398" s="3" t="str">
        <v>742</v>
      </c>
      <c r="T398" s="3">
        <v>3</v>
      </c>
      <c r="U398" s="3">
        <v>102</v>
      </c>
      <c r="V398" s="3">
        <v>44</v>
      </c>
      <c r="W398" s="3">
        <v>20</v>
      </c>
      <c r="X398" s="3">
        <v>94</v>
      </c>
      <c r="Y398" s="3">
        <v>30.8</v>
      </c>
      <c r="Z398" s="3">
        <v>0.4</v>
      </c>
      <c r="AA398" s="3">
        <v>26</v>
      </c>
      <c r="AB398" s="3" t="str">
        <v>neg</v>
      </c>
    </row>
    <row r="399" spans="19:28" x14ac:dyDescent="0.3">
      <c r="S399" s="3" t="str">
        <v>743</v>
      </c>
      <c r="T399" s="3">
        <v>1</v>
      </c>
      <c r="U399" s="3">
        <v>109</v>
      </c>
      <c r="V399" s="3">
        <v>58</v>
      </c>
      <c r="W399" s="3">
        <v>18</v>
      </c>
      <c r="X399" s="3">
        <v>116</v>
      </c>
      <c r="Y399" s="3">
        <v>28.5</v>
      </c>
      <c r="Z399" s="3">
        <v>0.219</v>
      </c>
      <c r="AA399" s="3">
        <v>22</v>
      </c>
      <c r="AB399" s="3" t="str">
        <v>neg</v>
      </c>
    </row>
    <row r="400" spans="19:28" x14ac:dyDescent="0.3">
      <c r="S400" s="3" t="str">
        <v>745</v>
      </c>
      <c r="T400" s="3">
        <v>13</v>
      </c>
      <c r="U400" s="3">
        <v>153</v>
      </c>
      <c r="V400" s="3">
        <v>88</v>
      </c>
      <c r="W400" s="3">
        <v>37</v>
      </c>
      <c r="X400" s="3">
        <v>140</v>
      </c>
      <c r="Y400" s="3">
        <v>40.6</v>
      </c>
      <c r="Z400" s="3">
        <v>1.1739999999999999</v>
      </c>
      <c r="AA400" s="3">
        <v>39</v>
      </c>
      <c r="AB400" s="3" t="str">
        <v>neg</v>
      </c>
    </row>
    <row r="401" spans="19:28" x14ac:dyDescent="0.3">
      <c r="S401" s="3" t="str">
        <v>746</v>
      </c>
      <c r="T401" s="3">
        <v>12</v>
      </c>
      <c r="U401" s="3">
        <v>100</v>
      </c>
      <c r="V401" s="3">
        <v>84</v>
      </c>
      <c r="W401" s="3">
        <v>33</v>
      </c>
      <c r="X401" s="3">
        <v>105</v>
      </c>
      <c r="Y401" s="3">
        <v>30</v>
      </c>
      <c r="Z401" s="3">
        <v>0.48799999999999999</v>
      </c>
      <c r="AA401" s="3">
        <v>46</v>
      </c>
      <c r="AB401" s="3" t="str">
        <v>neg</v>
      </c>
    </row>
    <row r="402" spans="19:28" x14ac:dyDescent="0.3">
      <c r="S402" s="3" t="str">
        <v>748</v>
      </c>
      <c r="T402" s="3">
        <v>1</v>
      </c>
      <c r="U402" s="3">
        <v>81</v>
      </c>
      <c r="V402" s="3">
        <v>74</v>
      </c>
      <c r="W402" s="3">
        <v>41</v>
      </c>
      <c r="X402" s="3">
        <v>57</v>
      </c>
      <c r="Y402" s="3">
        <v>46.3</v>
      </c>
      <c r="Z402" s="3">
        <v>1.0960000000000001</v>
      </c>
      <c r="AA402" s="3">
        <v>32</v>
      </c>
      <c r="AB402" s="3" t="str">
        <v>neg</v>
      </c>
    </row>
    <row r="403" spans="19:28" x14ac:dyDescent="0.3">
      <c r="S403" s="3" t="str">
        <v>749</v>
      </c>
      <c r="T403" s="3">
        <v>3</v>
      </c>
      <c r="U403" s="3">
        <v>187</v>
      </c>
      <c r="V403" s="3">
        <v>70</v>
      </c>
      <c r="W403" s="3">
        <v>22</v>
      </c>
      <c r="X403" s="3">
        <v>200</v>
      </c>
      <c r="Y403" s="3">
        <v>36.4</v>
      </c>
      <c r="Z403" s="3">
        <v>0.40799999999999997</v>
      </c>
      <c r="AA403" s="3">
        <v>36</v>
      </c>
      <c r="AB403" s="3" t="str">
        <v>pos</v>
      </c>
    </row>
    <row r="404" spans="19:28" x14ac:dyDescent="0.3">
      <c r="S404" s="3" t="str">
        <v>752</v>
      </c>
      <c r="T404" s="3">
        <v>1</v>
      </c>
      <c r="U404" s="3">
        <v>121</v>
      </c>
      <c r="V404" s="3">
        <v>78</v>
      </c>
      <c r="W404" s="3">
        <v>39</v>
      </c>
      <c r="X404" s="3">
        <v>74</v>
      </c>
      <c r="Y404" s="3">
        <v>39</v>
      </c>
      <c r="Z404" s="3">
        <v>0.26100000000000001</v>
      </c>
      <c r="AA404" s="3">
        <v>28</v>
      </c>
      <c r="AB404" s="3" t="str">
        <v>neg</v>
      </c>
    </row>
    <row r="405" spans="19:28" x14ac:dyDescent="0.3">
      <c r="S405" s="3" t="str">
        <v>754</v>
      </c>
      <c r="T405" s="3">
        <v>0</v>
      </c>
      <c r="U405" s="3">
        <v>181</v>
      </c>
      <c r="V405" s="3">
        <v>88</v>
      </c>
      <c r="W405" s="3">
        <v>44</v>
      </c>
      <c r="X405" s="3">
        <v>510</v>
      </c>
      <c r="Y405" s="3">
        <v>43.3</v>
      </c>
      <c r="Z405" s="3">
        <v>0.222</v>
      </c>
      <c r="AA405" s="3">
        <v>26</v>
      </c>
      <c r="AB405" s="3" t="str">
        <v>pos</v>
      </c>
    </row>
    <row r="406" spans="19:28" x14ac:dyDescent="0.3">
      <c r="S406" s="3" t="str">
        <v>756</v>
      </c>
      <c r="T406" s="3">
        <v>1</v>
      </c>
      <c r="U406" s="3">
        <v>128</v>
      </c>
      <c r="V406" s="3">
        <v>88</v>
      </c>
      <c r="W406" s="3">
        <v>39</v>
      </c>
      <c r="X406" s="3">
        <v>110</v>
      </c>
      <c r="Y406" s="3">
        <v>36.5</v>
      </c>
      <c r="Z406" s="3">
        <v>1.0569999999999999</v>
      </c>
      <c r="AA406" s="3">
        <v>37</v>
      </c>
      <c r="AB406" s="3" t="str">
        <v>pos</v>
      </c>
    </row>
    <row r="407" spans="19:28" x14ac:dyDescent="0.3">
      <c r="S407" s="3" t="str">
        <v>761</v>
      </c>
      <c r="T407" s="3">
        <v>2</v>
      </c>
      <c r="U407" s="3">
        <v>88</v>
      </c>
      <c r="V407" s="3">
        <v>58</v>
      </c>
      <c r="W407" s="3">
        <v>26</v>
      </c>
      <c r="X407" s="3">
        <v>16</v>
      </c>
      <c r="Y407" s="3">
        <v>28.4</v>
      </c>
      <c r="Z407" s="3">
        <v>0.76600000000000001</v>
      </c>
      <c r="AA407" s="3">
        <v>22</v>
      </c>
      <c r="AB407" s="3" t="str">
        <v>neg</v>
      </c>
    </row>
    <row r="408" spans="19:28" x14ac:dyDescent="0.3">
      <c r="S408" s="3" t="str">
        <v>764</v>
      </c>
      <c r="T408" s="3">
        <v>10</v>
      </c>
      <c r="U408" s="3">
        <v>101</v>
      </c>
      <c r="V408" s="3">
        <v>76</v>
      </c>
      <c r="W408" s="3">
        <v>48</v>
      </c>
      <c r="X408" s="3">
        <v>180</v>
      </c>
      <c r="Y408" s="3">
        <v>32.9</v>
      </c>
      <c r="Z408" s="3">
        <v>0.17100000000000001</v>
      </c>
      <c r="AA408" s="3">
        <v>63</v>
      </c>
      <c r="AB408" s="3" t="str">
        <v>neg</v>
      </c>
    </row>
    <row r="409" spans="19:28" x14ac:dyDescent="0.3">
      <c r="S409" s="3" t="str">
        <v>766</v>
      </c>
      <c r="T409" s="3">
        <v>5</v>
      </c>
      <c r="U409" s="3">
        <v>121</v>
      </c>
      <c r="V409" s="3">
        <v>72</v>
      </c>
      <c r="W409" s="3">
        <v>23</v>
      </c>
      <c r="X409" s="3">
        <v>112</v>
      </c>
      <c r="Y409" s="3">
        <v>26.2</v>
      </c>
      <c r="Z409" s="3">
        <v>0.245</v>
      </c>
      <c r="AA409" s="3">
        <v>30</v>
      </c>
      <c r="AB409" s="3" t="str">
        <v>neg</v>
      </c>
    </row>
    <row r="410" spans="19:28" x14ac:dyDescent="0.3"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9:28" x14ac:dyDescent="0.3"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9:28" x14ac:dyDescent="0.3"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9:28" x14ac:dyDescent="0.3"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9:28" x14ac:dyDescent="0.3"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9:28" x14ac:dyDescent="0.3"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9:28" x14ac:dyDescent="0.3"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9:28" x14ac:dyDescent="0.3"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9:28" x14ac:dyDescent="0.3"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9:28" x14ac:dyDescent="0.3"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9:28" x14ac:dyDescent="0.3"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9:28" x14ac:dyDescent="0.3"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9:28" x14ac:dyDescent="0.3"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9:28" x14ac:dyDescent="0.3"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9:28" x14ac:dyDescent="0.3"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9:28" x14ac:dyDescent="0.3"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9:28" x14ac:dyDescent="0.3"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9:28" x14ac:dyDescent="0.3"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9:28" x14ac:dyDescent="0.3"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9:28" x14ac:dyDescent="0.3"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9:28" x14ac:dyDescent="0.3"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9:28" x14ac:dyDescent="0.3"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9:28" x14ac:dyDescent="0.3"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9:28" x14ac:dyDescent="0.3"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9:28" x14ac:dyDescent="0.3"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9:28" x14ac:dyDescent="0.3"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9:28" x14ac:dyDescent="0.3"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9:28" x14ac:dyDescent="0.3"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9:28" x14ac:dyDescent="0.3"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9:28" x14ac:dyDescent="0.3"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9:28" x14ac:dyDescent="0.3"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9:28" x14ac:dyDescent="0.3"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9:28" x14ac:dyDescent="0.3"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9:28" x14ac:dyDescent="0.3"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9:28" x14ac:dyDescent="0.3"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9:28" x14ac:dyDescent="0.3"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9:28" x14ac:dyDescent="0.3"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9:28" x14ac:dyDescent="0.3"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9:28" x14ac:dyDescent="0.3"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9:28" x14ac:dyDescent="0.3"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9:28" x14ac:dyDescent="0.3"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9:28" x14ac:dyDescent="0.3"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9:28" x14ac:dyDescent="0.3"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9:28" x14ac:dyDescent="0.3"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9:28" x14ac:dyDescent="0.3"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9:28" x14ac:dyDescent="0.3"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9:28" x14ac:dyDescent="0.3"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9:28" x14ac:dyDescent="0.3"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9:28" x14ac:dyDescent="0.3"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9:28" x14ac:dyDescent="0.3"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9:28" x14ac:dyDescent="0.3"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9:28" x14ac:dyDescent="0.3"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9:28" x14ac:dyDescent="0.3"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9:28" x14ac:dyDescent="0.3"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9:28" x14ac:dyDescent="0.3"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9:28" x14ac:dyDescent="0.3"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9:28" x14ac:dyDescent="0.3"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9:28" x14ac:dyDescent="0.3"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9:28" x14ac:dyDescent="0.3"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9:28" x14ac:dyDescent="0.3"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9:28" x14ac:dyDescent="0.3"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9:28" x14ac:dyDescent="0.3"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9:28" x14ac:dyDescent="0.3"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9:28" x14ac:dyDescent="0.3"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9:28" x14ac:dyDescent="0.3"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9:28" x14ac:dyDescent="0.3"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9:28" x14ac:dyDescent="0.3"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9:28" x14ac:dyDescent="0.3"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9:28" x14ac:dyDescent="0.3"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9:28" x14ac:dyDescent="0.3"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9:28" x14ac:dyDescent="0.3"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9:28" x14ac:dyDescent="0.3"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9:28" x14ac:dyDescent="0.3"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9:28" x14ac:dyDescent="0.3"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9:28" x14ac:dyDescent="0.3"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9:28" x14ac:dyDescent="0.3"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9:28" x14ac:dyDescent="0.3"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9:28" x14ac:dyDescent="0.3"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9:28" x14ac:dyDescent="0.3"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9:28" x14ac:dyDescent="0.3"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9:28" x14ac:dyDescent="0.3"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9:28" x14ac:dyDescent="0.3"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9:28" x14ac:dyDescent="0.3"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9:28" x14ac:dyDescent="0.3"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9:28" x14ac:dyDescent="0.3"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9:28" x14ac:dyDescent="0.3"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9:28" x14ac:dyDescent="0.3"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9:28" x14ac:dyDescent="0.3"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9:28" x14ac:dyDescent="0.3"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9:28" x14ac:dyDescent="0.3"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9:28" x14ac:dyDescent="0.3"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9:28" x14ac:dyDescent="0.3"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9:28" x14ac:dyDescent="0.3"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9:28" x14ac:dyDescent="0.3"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9:28" x14ac:dyDescent="0.3"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9:28" x14ac:dyDescent="0.3"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9:28" x14ac:dyDescent="0.3"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9:28" x14ac:dyDescent="0.3"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9:28" x14ac:dyDescent="0.3"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9:28" x14ac:dyDescent="0.3"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9:28" x14ac:dyDescent="0.3"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9:28" x14ac:dyDescent="0.3"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9:28" x14ac:dyDescent="0.3"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9:28" x14ac:dyDescent="0.3"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9:28" x14ac:dyDescent="0.3"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9:28" x14ac:dyDescent="0.3"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9:28" x14ac:dyDescent="0.3"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9:28" x14ac:dyDescent="0.3"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9:28" x14ac:dyDescent="0.3"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9:28" x14ac:dyDescent="0.3"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9:28" x14ac:dyDescent="0.3"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9:28" x14ac:dyDescent="0.3"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9:28" x14ac:dyDescent="0.3"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9:28" x14ac:dyDescent="0.3"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9:28" x14ac:dyDescent="0.3"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9:28" x14ac:dyDescent="0.3"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9:28" x14ac:dyDescent="0.3"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9:28" x14ac:dyDescent="0.3"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9:28" x14ac:dyDescent="0.3"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9:28" x14ac:dyDescent="0.3"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9:28" x14ac:dyDescent="0.3"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9:28" x14ac:dyDescent="0.3"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9:28" x14ac:dyDescent="0.3"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9:28" x14ac:dyDescent="0.3"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9:28" x14ac:dyDescent="0.3"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9:28" x14ac:dyDescent="0.3"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9:28" x14ac:dyDescent="0.3"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9:28" x14ac:dyDescent="0.3"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9:28" x14ac:dyDescent="0.3"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9:28" x14ac:dyDescent="0.3"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9:28" x14ac:dyDescent="0.3"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9:28" x14ac:dyDescent="0.3"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9:28" x14ac:dyDescent="0.3"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9:28" x14ac:dyDescent="0.3"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9:28" x14ac:dyDescent="0.3"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9:28" x14ac:dyDescent="0.3"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9:28" x14ac:dyDescent="0.3"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9:28" x14ac:dyDescent="0.3"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9:28" x14ac:dyDescent="0.3"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9:28" x14ac:dyDescent="0.3"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9:28" x14ac:dyDescent="0.3"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9:28" x14ac:dyDescent="0.3"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9:28" x14ac:dyDescent="0.3"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9:28" x14ac:dyDescent="0.3"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9:28" x14ac:dyDescent="0.3"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9:28" x14ac:dyDescent="0.3"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9:28" x14ac:dyDescent="0.3"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9:28" x14ac:dyDescent="0.3"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9:28" x14ac:dyDescent="0.3"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9:28" x14ac:dyDescent="0.3"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9:28" x14ac:dyDescent="0.3"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9:28" x14ac:dyDescent="0.3"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9:28" x14ac:dyDescent="0.3"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9:28" x14ac:dyDescent="0.3"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9:28" x14ac:dyDescent="0.3"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9:28" x14ac:dyDescent="0.3"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9:28" x14ac:dyDescent="0.3"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9:28" x14ac:dyDescent="0.3"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9:28" x14ac:dyDescent="0.3"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9:28" x14ac:dyDescent="0.3"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9:28" x14ac:dyDescent="0.3"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9:28" x14ac:dyDescent="0.3"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9:28" x14ac:dyDescent="0.3"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9:28" x14ac:dyDescent="0.3"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9:28" x14ac:dyDescent="0.3"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9:28" x14ac:dyDescent="0.3"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9:28" x14ac:dyDescent="0.3"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9:28" x14ac:dyDescent="0.3"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9:28" x14ac:dyDescent="0.3"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9:28" x14ac:dyDescent="0.3"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9:28" x14ac:dyDescent="0.3"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9:28" x14ac:dyDescent="0.3"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9:28" x14ac:dyDescent="0.3"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9:28" x14ac:dyDescent="0.3"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9:28" x14ac:dyDescent="0.3"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9:28" x14ac:dyDescent="0.3"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9:28" x14ac:dyDescent="0.3"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9:28" x14ac:dyDescent="0.3"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9:28" x14ac:dyDescent="0.3"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9:28" x14ac:dyDescent="0.3"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9:28" x14ac:dyDescent="0.3"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9:28" x14ac:dyDescent="0.3"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9:28" x14ac:dyDescent="0.3"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9:28" x14ac:dyDescent="0.3"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9:28" x14ac:dyDescent="0.3"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9:28" x14ac:dyDescent="0.3"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9:28" x14ac:dyDescent="0.3"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9:28" x14ac:dyDescent="0.3"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9:28" x14ac:dyDescent="0.3"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9:28" x14ac:dyDescent="0.3"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9:28" x14ac:dyDescent="0.3"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9:28" x14ac:dyDescent="0.3"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9:28" x14ac:dyDescent="0.3"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9:28" x14ac:dyDescent="0.3"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9:28" x14ac:dyDescent="0.3"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9:28" x14ac:dyDescent="0.3"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9:28" x14ac:dyDescent="0.3"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9:28" x14ac:dyDescent="0.3"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9:28" x14ac:dyDescent="0.3"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9:28" x14ac:dyDescent="0.3"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9:28" x14ac:dyDescent="0.3"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9:28" x14ac:dyDescent="0.3"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9:28" x14ac:dyDescent="0.3"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9:28" x14ac:dyDescent="0.3"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9:28" x14ac:dyDescent="0.3"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9:28" x14ac:dyDescent="0.3"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9:28" x14ac:dyDescent="0.3"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9:28" x14ac:dyDescent="0.3"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9:28" x14ac:dyDescent="0.3"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9:28" x14ac:dyDescent="0.3"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9:28" x14ac:dyDescent="0.3"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9:28" x14ac:dyDescent="0.3"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9:28" x14ac:dyDescent="0.3"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9:28" x14ac:dyDescent="0.3"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9:28" x14ac:dyDescent="0.3"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9:28" x14ac:dyDescent="0.3"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9:28" x14ac:dyDescent="0.3"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9:28" x14ac:dyDescent="0.3"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9:28" x14ac:dyDescent="0.3"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9:28" x14ac:dyDescent="0.3"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9:28" x14ac:dyDescent="0.3"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9:28" x14ac:dyDescent="0.3"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9:28" x14ac:dyDescent="0.3"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9:28" x14ac:dyDescent="0.3"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9:28" x14ac:dyDescent="0.3"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9:28" x14ac:dyDescent="0.3"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9:28" x14ac:dyDescent="0.3"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9:28" x14ac:dyDescent="0.3"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9:28" x14ac:dyDescent="0.3"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9:28" x14ac:dyDescent="0.3"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9:28" x14ac:dyDescent="0.3"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9:28" x14ac:dyDescent="0.3"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9:28" x14ac:dyDescent="0.3"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9:28" x14ac:dyDescent="0.3"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9:28" x14ac:dyDescent="0.3"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9:28" x14ac:dyDescent="0.3"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9:28" x14ac:dyDescent="0.3"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9:28" x14ac:dyDescent="0.3"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9:28" x14ac:dyDescent="0.3"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9:28" x14ac:dyDescent="0.3"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9:28" x14ac:dyDescent="0.3"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9:28" x14ac:dyDescent="0.3"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9:28" x14ac:dyDescent="0.3"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9:28" x14ac:dyDescent="0.3"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9:28" x14ac:dyDescent="0.3"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9:28" x14ac:dyDescent="0.3"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9:28" x14ac:dyDescent="0.3"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9:28" x14ac:dyDescent="0.3"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9:28" x14ac:dyDescent="0.3"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9:28" x14ac:dyDescent="0.3"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9:28" x14ac:dyDescent="0.3"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9:28" x14ac:dyDescent="0.3"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9:28" x14ac:dyDescent="0.3"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9:28" x14ac:dyDescent="0.3"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9:28" x14ac:dyDescent="0.3"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9:28" x14ac:dyDescent="0.3"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9:28" x14ac:dyDescent="0.3"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9:28" x14ac:dyDescent="0.3"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9:28" x14ac:dyDescent="0.3"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9:28" x14ac:dyDescent="0.3"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9:28" x14ac:dyDescent="0.3"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9:28" x14ac:dyDescent="0.3"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9:28" x14ac:dyDescent="0.3"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9:28" x14ac:dyDescent="0.3"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9:28" x14ac:dyDescent="0.3"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9:28" x14ac:dyDescent="0.3"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9:28" x14ac:dyDescent="0.3"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9:28" x14ac:dyDescent="0.3"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9:28" x14ac:dyDescent="0.3"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9:28" x14ac:dyDescent="0.3"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9:28" x14ac:dyDescent="0.3"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9:28" x14ac:dyDescent="0.3"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9:28" x14ac:dyDescent="0.3"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9:28" x14ac:dyDescent="0.3"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9:28" x14ac:dyDescent="0.3"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9:28" x14ac:dyDescent="0.3"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9:28" x14ac:dyDescent="0.3"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9:28" x14ac:dyDescent="0.3"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9:28" x14ac:dyDescent="0.3"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9:28" x14ac:dyDescent="0.3"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9:28" x14ac:dyDescent="0.3"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9:28" x14ac:dyDescent="0.3"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9:28" x14ac:dyDescent="0.3"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9:28" x14ac:dyDescent="0.3"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9:28" x14ac:dyDescent="0.3"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9:28" x14ac:dyDescent="0.3"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9:28" x14ac:dyDescent="0.3"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9:28" x14ac:dyDescent="0.3"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9:28" x14ac:dyDescent="0.3"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9:28" x14ac:dyDescent="0.3"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9:28" x14ac:dyDescent="0.3"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9:28" x14ac:dyDescent="0.3"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9:28" x14ac:dyDescent="0.3"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9:28" x14ac:dyDescent="0.3"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9:28" x14ac:dyDescent="0.3"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9:28" x14ac:dyDescent="0.3"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9:28" x14ac:dyDescent="0.3"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9:28" x14ac:dyDescent="0.3"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9:28" x14ac:dyDescent="0.3"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9:28" x14ac:dyDescent="0.3"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9:28" x14ac:dyDescent="0.3"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9:28" x14ac:dyDescent="0.3"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9:28" x14ac:dyDescent="0.3"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9:28" x14ac:dyDescent="0.3"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9:28" x14ac:dyDescent="0.3"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9:28" x14ac:dyDescent="0.3"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9:28" x14ac:dyDescent="0.3"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9:28" x14ac:dyDescent="0.3"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9:28" x14ac:dyDescent="0.3"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9:28" x14ac:dyDescent="0.3"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9:28" x14ac:dyDescent="0.3"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9:28" x14ac:dyDescent="0.3"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9:28" x14ac:dyDescent="0.3"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9:28" x14ac:dyDescent="0.3"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9:28" x14ac:dyDescent="0.3"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9:28" x14ac:dyDescent="0.3"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9:28" x14ac:dyDescent="0.3"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9:28" x14ac:dyDescent="0.3"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9:28" x14ac:dyDescent="0.3"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9:28" x14ac:dyDescent="0.3"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9:28" x14ac:dyDescent="0.3"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9:28" x14ac:dyDescent="0.3"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9:28" x14ac:dyDescent="0.3"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9:28" x14ac:dyDescent="0.3"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9:28" x14ac:dyDescent="0.3"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9:28" x14ac:dyDescent="0.3"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9:28" x14ac:dyDescent="0.3"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9:28" x14ac:dyDescent="0.3"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9:28" x14ac:dyDescent="0.3"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9:28" x14ac:dyDescent="0.3"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9:28" x14ac:dyDescent="0.3"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9:28" x14ac:dyDescent="0.3"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9:28" x14ac:dyDescent="0.3"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9:28" x14ac:dyDescent="0.3"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9:28" x14ac:dyDescent="0.3"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9:28" x14ac:dyDescent="0.3"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9:28" x14ac:dyDescent="0.3"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9:28" x14ac:dyDescent="0.3"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9:28" x14ac:dyDescent="0.3"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9:28" x14ac:dyDescent="0.3"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9:28" x14ac:dyDescent="0.3"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9:28" x14ac:dyDescent="0.3"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9:28" x14ac:dyDescent="0.3"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9:28" x14ac:dyDescent="0.3"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9:28" x14ac:dyDescent="0.3"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9:28" x14ac:dyDescent="0.3"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9:28" x14ac:dyDescent="0.3"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9:28" x14ac:dyDescent="0.3"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9:28" x14ac:dyDescent="0.3"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9:28" x14ac:dyDescent="0.3"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9:28" x14ac:dyDescent="0.3"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9:28" x14ac:dyDescent="0.3"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9:28" x14ac:dyDescent="0.3"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9:28" x14ac:dyDescent="0.3"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9:28" x14ac:dyDescent="0.3"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9:28" x14ac:dyDescent="0.3"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9:28" x14ac:dyDescent="0.3"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9:28" x14ac:dyDescent="0.3"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9:28" x14ac:dyDescent="0.3"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9:28" x14ac:dyDescent="0.3"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9:28" x14ac:dyDescent="0.3"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9:28" x14ac:dyDescent="0.3"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9:28" x14ac:dyDescent="0.3"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9:28" x14ac:dyDescent="0.3"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9:28" x14ac:dyDescent="0.3"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9:28" x14ac:dyDescent="0.3"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9:28" x14ac:dyDescent="0.3"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9:28" x14ac:dyDescent="0.3"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9:28" x14ac:dyDescent="0.3"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9:28" x14ac:dyDescent="0.3"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9:28" x14ac:dyDescent="0.3"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9:28" x14ac:dyDescent="0.3"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9:28" x14ac:dyDescent="0.3"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9:28" x14ac:dyDescent="0.3"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9:28" x14ac:dyDescent="0.3"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9:28" x14ac:dyDescent="0.3">
      <c r="S785" s="3"/>
      <c r="T785" s="3"/>
      <c r="U785" s="3"/>
      <c r="V785" s="3"/>
      <c r="W785" s="3"/>
      <c r="X785" s="3"/>
      <c r="Y785" s="3"/>
      <c r="Z785" s="3"/>
      <c r="AA785" s="3"/>
      <c r="AB785" s="3"/>
    </row>
  </sheetData>
  <mergeCells count="1">
    <mergeCell ref="B21:C21"/>
  </mergeCells>
  <conditionalFormatting sqref="C3">
    <cfRule type="beginsWith" dxfId="4" priority="5" operator="beginsWith" text="#">
      <formula>LEFT(C3,LEN("#"))="#"</formula>
    </cfRule>
  </conditionalFormatting>
  <conditionalFormatting sqref="C7:C8">
    <cfRule type="beginsWith" dxfId="3" priority="4" operator="beginsWith" text="#">
      <formula>LEFT(C7,LEN("#"))="#"</formula>
    </cfRule>
  </conditionalFormatting>
  <conditionalFormatting sqref="C13">
    <cfRule type="beginsWith" dxfId="2" priority="3" operator="beginsWith" text="#">
      <formula>LEFT(C13,LEN("#"))="#"</formula>
    </cfRule>
  </conditionalFormatting>
  <conditionalFormatting sqref="C70">
    <cfRule type="beginsWith" dxfId="1" priority="2" operator="beginsWith" text="#">
      <formula>LEFT(C70,LEN("#"))="#"</formula>
    </cfRule>
  </conditionalFormatting>
  <conditionalFormatting sqref="C80">
    <cfRule type="beginsWith" dxfId="0" priority="1" operator="beginsWith" text="#">
      <formula>LEFT(C80,LEN("#"))="#"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References</vt:lpstr>
      <vt:lpstr>Libraries</vt:lpstr>
      <vt:lpstr>Datasets</vt:lpstr>
      <vt:lpstr>Simple Linear Regression</vt:lpstr>
      <vt:lpstr>Summary Dashboard</vt:lpstr>
      <vt:lpstr>Multiple Linear Regression</vt:lpstr>
      <vt:lpstr>Logistic 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Gladstone</dc:creator>
  <cp:lastModifiedBy>Adam Gladstone</cp:lastModifiedBy>
  <dcterms:created xsi:type="dcterms:W3CDTF">2025-07-21T09:31:22Z</dcterms:created>
  <dcterms:modified xsi:type="dcterms:W3CDTF">2025-07-27T09:27:29Z</dcterms:modified>
</cp:coreProperties>
</file>